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defaultThemeVersion="124226"/>
  <bookViews>
    <workbookView xWindow="240" yWindow="168" windowWidth="14808" windowHeight="7956"/>
  </bookViews>
  <sheets>
    <sheet name="Key Figures" sheetId="10" r:id="rId1"/>
    <sheet name="PL &amp; OCI" sheetId="8" r:id="rId2"/>
    <sheet name="Balance sheet" sheetId="6" r:id="rId3"/>
    <sheet name="Cash Flow" sheetId="7" r:id="rId4"/>
    <sheet name="Segment" sheetId="9" r:id="rId5"/>
  </sheets>
  <definedNames>
    <definedName name="_xlnm.Print_Area" localSheetId="2">'Balance sheet'!$A$1:$P$47</definedName>
    <definedName name="_xlnm.Print_Area" localSheetId="3">'Cash Flow'!$A$1:$P$29</definedName>
    <definedName name="_xlnm.Print_Area" localSheetId="0">'Key Figures'!$A$1:$P$26</definedName>
    <definedName name="_xlnm.Print_Area" localSheetId="1">'PL &amp; OCI'!$A$1:$P$29</definedName>
    <definedName name="_xlnm.Print_Area" localSheetId="4">Segment!$A$1:$P$46</definedName>
  </definedNames>
  <calcPr calcId="171027"/>
</workbook>
</file>

<file path=xl/calcChain.xml><?xml version="1.0" encoding="utf-8"?>
<calcChain xmlns="http://schemas.openxmlformats.org/spreadsheetml/2006/main">
  <c r="P23" i="10" l="1"/>
  <c r="O23" i="10"/>
  <c r="M23" i="10"/>
  <c r="L23" i="10"/>
  <c r="K23" i="10"/>
  <c r="J23" i="10"/>
  <c r="I23" i="10"/>
  <c r="H23" i="10"/>
  <c r="G23" i="10"/>
  <c r="F23" i="10"/>
  <c r="E23" i="10"/>
  <c r="D23" i="10"/>
  <c r="C23" i="10"/>
  <c r="P26" i="10" l="1"/>
  <c r="P9" i="10"/>
  <c r="O26" i="6" l="1"/>
  <c r="O15" i="9" l="1"/>
  <c r="O29" i="8" l="1"/>
  <c r="O18" i="7" l="1"/>
  <c r="O46" i="9" l="1"/>
  <c r="O25" i="7" l="1"/>
  <c r="O27" i="7" s="1"/>
  <c r="O28" i="7"/>
  <c r="O29" i="7" l="1"/>
  <c r="O16" i="10"/>
  <c r="L18" i="7" l="1"/>
  <c r="M18" i="7"/>
  <c r="N18" i="7"/>
  <c r="K18" i="7"/>
  <c r="K25" i="7" l="1"/>
  <c r="L25" i="7"/>
  <c r="M25" i="7"/>
  <c r="N11" i="6" l="1"/>
  <c r="N46" i="9" l="1"/>
  <c r="N44" i="6" l="1"/>
  <c r="N35" i="6"/>
  <c r="N26" i="6"/>
  <c r="N29" i="6" s="1"/>
  <c r="N18" i="6"/>
  <c r="N20" i="6" s="1"/>
  <c r="M19" i="8"/>
  <c r="M20" i="8"/>
  <c r="M21" i="8"/>
  <c r="N46" i="6" l="1"/>
  <c r="N47" i="6" s="1"/>
  <c r="M44" i="6"/>
  <c r="M35" i="6"/>
  <c r="M26" i="6"/>
  <c r="M29" i="6" s="1"/>
  <c r="M18" i="6"/>
  <c r="M11" i="6"/>
  <c r="M9" i="10"/>
  <c r="M16" i="10"/>
  <c r="M26" i="10"/>
  <c r="M20" i="6" l="1"/>
  <c r="M46" i="6"/>
  <c r="M47" i="6" s="1"/>
  <c r="J25" i="7" l="1"/>
  <c r="C25" i="7"/>
  <c r="E25" i="7"/>
  <c r="F25" i="7"/>
  <c r="G25" i="7"/>
  <c r="H25" i="7"/>
  <c r="I25" i="7"/>
  <c r="D25" i="7"/>
  <c r="L11" i="7" l="1"/>
  <c r="L12" i="7" l="1"/>
  <c r="L28" i="7"/>
  <c r="L31" i="9" l="1"/>
  <c r="L8" i="9" l="1"/>
  <c r="L15" i="9"/>
  <c r="L26" i="9"/>
  <c r="L28" i="9" l="1"/>
  <c r="L46" i="9"/>
  <c r="L18" i="10" l="1"/>
  <c r="L9" i="10"/>
  <c r="L9" i="8"/>
  <c r="L44" i="6"/>
  <c r="L10" i="8" l="1"/>
  <c r="L25" i="10"/>
  <c r="L26" i="10" s="1"/>
  <c r="L28" i="8"/>
  <c r="L35" i="6"/>
  <c r="L46" i="6" s="1"/>
  <c r="L18" i="6"/>
  <c r="L26" i="6"/>
  <c r="L29" i="6" s="1"/>
  <c r="L11" i="6"/>
  <c r="L3" i="10"/>
  <c r="L27" i="7" l="1"/>
  <c r="L29" i="7" s="1"/>
  <c r="L47" i="6"/>
  <c r="L20" i="6"/>
  <c r="K18" i="6"/>
  <c r="K9" i="10" l="1"/>
  <c r="K15" i="9"/>
  <c r="K31" i="9"/>
  <c r="K13" i="8" l="1"/>
  <c r="K46" i="9" l="1"/>
  <c r="I46" i="9"/>
  <c r="H46" i="9"/>
  <c r="G46" i="9"/>
  <c r="E46" i="9"/>
  <c r="D46" i="9"/>
  <c r="C46" i="9"/>
  <c r="I41" i="9"/>
  <c r="J15" i="9"/>
  <c r="I15" i="9"/>
  <c r="H15" i="9"/>
  <c r="G15" i="9"/>
  <c r="F15" i="9"/>
  <c r="E15" i="9"/>
  <c r="D15" i="9"/>
  <c r="C15" i="9"/>
  <c r="K8" i="9"/>
  <c r="H8" i="9"/>
  <c r="G8" i="9"/>
  <c r="D8" i="9"/>
  <c r="C8" i="9"/>
  <c r="K28" i="7"/>
  <c r="H27" i="7"/>
  <c r="G27" i="7"/>
  <c r="H47" i="6"/>
  <c r="G47" i="6"/>
  <c r="F47" i="6"/>
  <c r="E47" i="6"/>
  <c r="D47" i="6"/>
  <c r="C47" i="6"/>
  <c r="H46" i="6"/>
  <c r="G46" i="6"/>
  <c r="F46" i="6"/>
  <c r="E46" i="6"/>
  <c r="D46" i="6"/>
  <c r="C46" i="6"/>
  <c r="K44" i="6"/>
  <c r="K35" i="6"/>
  <c r="K29" i="6"/>
  <c r="J28" i="6"/>
  <c r="K11" i="6"/>
  <c r="K28" i="8"/>
  <c r="J28" i="8"/>
  <c r="J29" i="8" s="1"/>
  <c r="H28" i="8"/>
  <c r="H29" i="8" s="1"/>
  <c r="G28" i="8"/>
  <c r="G29" i="8" s="1"/>
  <c r="F28" i="8"/>
  <c r="F29" i="8" s="1"/>
  <c r="E28" i="8"/>
  <c r="E29" i="8" s="1"/>
  <c r="D28" i="8"/>
  <c r="D29" i="8" s="1"/>
  <c r="C28" i="8"/>
  <c r="C29" i="8" s="1"/>
  <c r="K9" i="8"/>
  <c r="I10" i="8"/>
  <c r="J18" i="10"/>
  <c r="J9" i="10"/>
  <c r="H9" i="10"/>
  <c r="G9" i="10"/>
  <c r="F9" i="10"/>
  <c r="E9" i="10"/>
  <c r="D9" i="10"/>
  <c r="C9" i="10"/>
  <c r="I8" i="10"/>
  <c r="I9" i="10" s="1"/>
  <c r="K3" i="10"/>
  <c r="J3" i="10"/>
  <c r="K10" i="8" l="1"/>
  <c r="K27" i="7"/>
  <c r="K46" i="6"/>
  <c r="K47" i="6" s="1"/>
  <c r="K20" i="6"/>
  <c r="K14" i="8" l="1"/>
  <c r="K16" i="8" l="1"/>
  <c r="L13" i="8"/>
  <c r="L14" i="8" l="1"/>
  <c r="K29" i="8"/>
  <c r="L16" i="8" l="1"/>
  <c r="L29" i="8" l="1"/>
</calcChain>
</file>

<file path=xl/sharedStrings.xml><?xml version="1.0" encoding="utf-8"?>
<sst xmlns="http://schemas.openxmlformats.org/spreadsheetml/2006/main" count="381" uniqueCount="262">
  <si>
    <t>Driftsinntekter</t>
  </si>
  <si>
    <t>Vareforbruk</t>
  </si>
  <si>
    <t>Lønn og sosiale kostnader</t>
  </si>
  <si>
    <t>Andre driftskostnader</t>
  </si>
  <si>
    <t>Sum driftskostnader</t>
  </si>
  <si>
    <t>Driftsresultat (EBIT)</t>
  </si>
  <si>
    <t>Netto finansposter</t>
  </si>
  <si>
    <t>Netto finansielle poster</t>
  </si>
  <si>
    <t>Resultat før skatt (EBT)</t>
  </si>
  <si>
    <t>Beregnet skattekostnad</t>
  </si>
  <si>
    <t>Resultat etter skatt</t>
  </si>
  <si>
    <t>Q1 2015</t>
  </si>
  <si>
    <t>Q2 2015</t>
  </si>
  <si>
    <t>Q3 2015</t>
  </si>
  <si>
    <t>Q4 2015</t>
  </si>
  <si>
    <t>(Tall i NOK millioner)</t>
  </si>
  <si>
    <t>Agio/disagio</t>
  </si>
  <si>
    <t>Omsetning per segment</t>
  </si>
  <si>
    <t>Stressless ®</t>
  </si>
  <si>
    <t>Svane ®</t>
  </si>
  <si>
    <t>Sum</t>
  </si>
  <si>
    <t>EBIT per segment</t>
  </si>
  <si>
    <t>Norge</t>
  </si>
  <si>
    <t>Øvrige Norden</t>
  </si>
  <si>
    <t>Mellom Europa</t>
  </si>
  <si>
    <t>Sør Europa</t>
  </si>
  <si>
    <t>UK/Irland</t>
  </si>
  <si>
    <t>USA/Canada/Mexico</t>
  </si>
  <si>
    <t>Japan</t>
  </si>
  <si>
    <t>Øvrige marked</t>
  </si>
  <si>
    <t>Omsetning pr marked</t>
  </si>
  <si>
    <t>Resultat terminkontrakter</t>
  </si>
  <si>
    <t>Q1 2016</t>
  </si>
  <si>
    <t>Q3 2016</t>
  </si>
  <si>
    <t>Q2 2016</t>
  </si>
  <si>
    <t>Eiendeler</t>
  </si>
  <si>
    <t>Varige driftsmidler</t>
  </si>
  <si>
    <t>Software og lisenser</t>
  </si>
  <si>
    <t>Goodwill</t>
  </si>
  <si>
    <t>Kunderelasjoner</t>
  </si>
  <si>
    <t>Utsatt skattefordel</t>
  </si>
  <si>
    <t>Sum anleggsmidler</t>
  </si>
  <si>
    <t>Varelager</t>
  </si>
  <si>
    <t>Kundefordringer</t>
  </si>
  <si>
    <t>Kontanter og bankinnskudd</t>
  </si>
  <si>
    <t>Sum omløpsmidler</t>
  </si>
  <si>
    <t>Sum eiendeler</t>
  </si>
  <si>
    <t>Egenkapital og gjeld</t>
  </si>
  <si>
    <t>Aksjekapital</t>
  </si>
  <si>
    <t>Overkurs</t>
  </si>
  <si>
    <t>Sum innskutt egenkapital</t>
  </si>
  <si>
    <t>Sum opptjent egenkapital</t>
  </si>
  <si>
    <t>Sum egenkapital</t>
  </si>
  <si>
    <t>Pensjonsforpliktelser</t>
  </si>
  <si>
    <t xml:space="preserve">Avsetninger </t>
  </si>
  <si>
    <t>Sum langsiktig gjeld</t>
  </si>
  <si>
    <t>Leverandørgjeld</t>
  </si>
  <si>
    <t>Skyldige offentlige avgifter</t>
  </si>
  <si>
    <t>Betalbar skatt</t>
  </si>
  <si>
    <t>Verdi av terminkontrakter</t>
  </si>
  <si>
    <t>Sum kortsiktig gjeld</t>
  </si>
  <si>
    <t>Sum egenkapital og gjeld</t>
  </si>
  <si>
    <t>Sum gjeld</t>
  </si>
  <si>
    <t>Sammendratt balanseoppstilling | Condensed balance sheets</t>
  </si>
  <si>
    <t>Assets</t>
  </si>
  <si>
    <t>Property, plant &amp; equipment</t>
  </si>
  <si>
    <t>Software and licenses</t>
  </si>
  <si>
    <t>Customer relations</t>
  </si>
  <si>
    <t>Deferred tax assets</t>
  </si>
  <si>
    <t>Other receivables and investments</t>
  </si>
  <si>
    <t>Total non-current assets</t>
  </si>
  <si>
    <t>Inventory</t>
  </si>
  <si>
    <t>Trade receivables</t>
  </si>
  <si>
    <t>Other current receivables</t>
  </si>
  <si>
    <t>Cash &amp; cash equivalents</t>
  </si>
  <si>
    <t xml:space="preserve">Total current assets </t>
  </si>
  <si>
    <t>Total assets</t>
  </si>
  <si>
    <t xml:space="preserve">Equity and liabilities </t>
  </si>
  <si>
    <t>Share capital</t>
  </si>
  <si>
    <t>Premium paid</t>
  </si>
  <si>
    <t>Total contributed equity</t>
  </si>
  <si>
    <t>Total retained earnings</t>
  </si>
  <si>
    <t>Totalt Equity</t>
  </si>
  <si>
    <t>Pension liabilities</t>
  </si>
  <si>
    <t>Deferred tax</t>
  </si>
  <si>
    <t xml:space="preserve">Provisions </t>
  </si>
  <si>
    <t>Interest-bearing loans</t>
  </si>
  <si>
    <t xml:space="preserve">Total non-current liabilities  </t>
  </si>
  <si>
    <t xml:space="preserve">Trade payables </t>
  </si>
  <si>
    <t>Public charges payable</t>
  </si>
  <si>
    <t>Tax payable</t>
  </si>
  <si>
    <t>Value of forward contracts</t>
  </si>
  <si>
    <t>Other current liabilities</t>
  </si>
  <si>
    <t>Total current liabilities</t>
  </si>
  <si>
    <t>Total liabilities</t>
  </si>
  <si>
    <t>TOTAL EQUITY AND LIABILITIES</t>
  </si>
  <si>
    <t>(Figures in NOK million)</t>
  </si>
  <si>
    <t>Andre fordringer og plasseringer</t>
  </si>
  <si>
    <t>Andre fordringer</t>
  </si>
  <si>
    <t>Rentebærende gjeld</t>
  </si>
  <si>
    <t>Utsatt skatt</t>
  </si>
  <si>
    <t>Annen gjeld</t>
  </si>
  <si>
    <t>Periodens betalte skatter</t>
  </si>
  <si>
    <t>Endring i varelager</t>
  </si>
  <si>
    <t>Endring i kundefordringer</t>
  </si>
  <si>
    <t>Endring i leverandørgjeld</t>
  </si>
  <si>
    <t>Endring i andre tidsavgr. poster</t>
  </si>
  <si>
    <t>Utbetaling ved kjøp av varige driftsmidler</t>
  </si>
  <si>
    <t>Utbetaling av utbytte</t>
  </si>
  <si>
    <t>Endring i netto gjeld kredittinstitusjoner</t>
  </si>
  <si>
    <t>Sammendratt kontantstrømoppstilling | 
Condensed statement of cash flows</t>
  </si>
  <si>
    <t>Kontantstrøm fra driftsaktiviteter</t>
  </si>
  <si>
    <t>Cash flows from operating activities</t>
  </si>
  <si>
    <t xml:space="preserve">Earnings before tax </t>
  </si>
  <si>
    <t xml:space="preserve">Tax paid for the period </t>
  </si>
  <si>
    <t xml:space="preserve">Change in inventory </t>
  </si>
  <si>
    <t xml:space="preserve">Change in trade receivables </t>
  </si>
  <si>
    <t xml:space="preserve">Change in trade payables </t>
  </si>
  <si>
    <t xml:space="preserve">Change in other time-limited items  </t>
  </si>
  <si>
    <t>Netto kontantstrøm fra driftsaktiviteter</t>
  </si>
  <si>
    <t>Net cash flow from operating activities</t>
  </si>
  <si>
    <t>Kontantstrøm fra investeringsaktiviteter</t>
  </si>
  <si>
    <t>Cash flows from investing activities</t>
  </si>
  <si>
    <t>Payments for purchase of PP&amp;E</t>
  </si>
  <si>
    <t>Kontantstrøm fra finansieringsaktiviteter</t>
  </si>
  <si>
    <t>Cash flows from financing activities</t>
  </si>
  <si>
    <t>Payment of dividend</t>
  </si>
  <si>
    <t>Change in net debt to credit institutions</t>
  </si>
  <si>
    <t>Netto kontantstrøm fra finansieringsaktiviteter</t>
  </si>
  <si>
    <t xml:space="preserve">Net cash flow from financing activities </t>
  </si>
  <si>
    <t>Endring i netto betalingsmidler</t>
  </si>
  <si>
    <t>Net change in cash &amp; cash equivalents</t>
  </si>
  <si>
    <t>Netto betalingsmidler ved periodens start</t>
  </si>
  <si>
    <t>Netto betalingsmidler ved periodens slutt</t>
  </si>
  <si>
    <t xml:space="preserve">Cash &amp; cash equivalents at the start of the period </t>
  </si>
  <si>
    <t>Cash &amp; cash equivalents at the close  of the period</t>
  </si>
  <si>
    <t>Agio/Disagio</t>
  </si>
  <si>
    <t>Andre inntekter og kostnader:</t>
  </si>
  <si>
    <t>Endring utsatt skatt</t>
  </si>
  <si>
    <t>Poster som kan bli reklassifisert til resultatregnskapet:</t>
  </si>
  <si>
    <t>Endring verdi kontantstrømssikring</t>
  </si>
  <si>
    <t>Endring utsatt skatt - verdiendring terminkontrakter</t>
  </si>
  <si>
    <t>Omregningsdifferanse</t>
  </si>
  <si>
    <t>Omregningsdifferanse - netto finansiering datterselskap</t>
  </si>
  <si>
    <t>Endring utsatt skatt - netto finansiering datterselskap</t>
  </si>
  <si>
    <t>Sum andre inntekter og kostnader</t>
  </si>
  <si>
    <t>Totalresultat</t>
  </si>
  <si>
    <t xml:space="preserve">Sammendratt resultatregnskap | Condensed statement of profit or loss </t>
  </si>
  <si>
    <t>Gross operating revenue</t>
  </si>
  <si>
    <t>Cost of goods sold</t>
  </si>
  <si>
    <t>Salary and payroll costs</t>
  </si>
  <si>
    <t>Av- og nedskrivninger</t>
  </si>
  <si>
    <t>Depreciation and write downs</t>
  </si>
  <si>
    <t>Other operating expenses</t>
  </si>
  <si>
    <t>Total operating expenses</t>
  </si>
  <si>
    <t xml:space="preserve">Operating earnings </t>
  </si>
  <si>
    <t xml:space="preserve">Net financial items </t>
  </si>
  <si>
    <t>Calculated tax</t>
  </si>
  <si>
    <t>Net earnings</t>
  </si>
  <si>
    <t>Other income and expenses :</t>
  </si>
  <si>
    <t>Items which can be reclassified</t>
  </si>
  <si>
    <t>to earnings and loss:</t>
  </si>
  <si>
    <t xml:space="preserve">Change in value of cash flow hedging </t>
  </si>
  <si>
    <t>Translation differences</t>
  </si>
  <si>
    <t xml:space="preserve">Translation difference - net financing subsidiaries </t>
  </si>
  <si>
    <t xml:space="preserve">Change in deferred tax - net financing subsidiaries </t>
  </si>
  <si>
    <t>Total other income and expenses</t>
  </si>
  <si>
    <t>Total comprehensive income</t>
  </si>
  <si>
    <t>Items which can be reclassified to earnings and loss:</t>
  </si>
  <si>
    <t xml:space="preserve">Change in deferred tax – change in value of forward contracts </t>
  </si>
  <si>
    <t>Revenues per market</t>
  </si>
  <si>
    <t>Norway</t>
  </si>
  <si>
    <t>Rest of Nordic region</t>
  </si>
  <si>
    <t>Central Europe</t>
  </si>
  <si>
    <t>Southern Europe</t>
  </si>
  <si>
    <t>UK/Ireland</t>
  </si>
  <si>
    <t>Other markets</t>
  </si>
  <si>
    <t>Total</t>
  </si>
  <si>
    <t>Realisation of forward contracts</t>
  </si>
  <si>
    <t>Tilleggsvederlag IMG</t>
  </si>
  <si>
    <t>Revenues per segment</t>
  </si>
  <si>
    <t>Stressless®</t>
  </si>
  <si>
    <t>Svane®</t>
  </si>
  <si>
    <t>Contingent consideration IMG</t>
  </si>
  <si>
    <t>Figures in NOK million)</t>
  </si>
  <si>
    <t xml:space="preserve"> Segment – Markeder | Segments – Markets</t>
  </si>
  <si>
    <t>Utvikling i ordreinngang:</t>
  </si>
  <si>
    <t>Ordreinngang</t>
  </si>
  <si>
    <t>Ordrereserve</t>
  </si>
  <si>
    <t>Order reserve</t>
  </si>
  <si>
    <t xml:space="preserve">Order receipts: </t>
  </si>
  <si>
    <t>Stressless - Produserte sitteplasser</t>
  </si>
  <si>
    <t>Stressless - Seat units per day</t>
  </si>
  <si>
    <t>Brutto driftsresultat (EBITDA)</t>
  </si>
  <si>
    <t xml:space="preserve">Justert/Underliggende driftsresultat (EBIT) </t>
  </si>
  <si>
    <t>Justert/Underliggende driftsmargin (EBIT)</t>
  </si>
  <si>
    <t>Driftsmargin (EBIT)</t>
  </si>
  <si>
    <t>Gross operating earnings (EBITDA)</t>
  </si>
  <si>
    <t>Adjusted/underlying operating earnings (EBIT)</t>
  </si>
  <si>
    <t xml:space="preserve">Adjusted/underlying operating margin (EBIT) </t>
  </si>
  <si>
    <t>Operating margin (EBIT)</t>
  </si>
  <si>
    <t>Hovedtall | Key figures</t>
  </si>
  <si>
    <t>Omsetning fordelt på de viktigste markedene</t>
  </si>
  <si>
    <t>MNOK</t>
  </si>
  <si>
    <t>Central-Europe</t>
  </si>
  <si>
    <t>MEUR</t>
  </si>
  <si>
    <t>Southern-Europe</t>
  </si>
  <si>
    <t>MGBP</t>
  </si>
  <si>
    <t>MUSD</t>
  </si>
  <si>
    <t>BJPY</t>
  </si>
  <si>
    <t>Q4 2016</t>
  </si>
  <si>
    <t>4Q 2016</t>
  </si>
  <si>
    <t>Innbetaling ved salg av varige driftsmidler</t>
  </si>
  <si>
    <t>Proceeds from sale of PP&amp;E</t>
  </si>
  <si>
    <t>Justert driftsinntekt</t>
  </si>
  <si>
    <t>Adjusted/underlying Gross operating revenue</t>
  </si>
  <si>
    <t>Rapportert EBIT</t>
  </si>
  <si>
    <t>Justert driftskostnad</t>
  </si>
  <si>
    <t>Adjusted/underlying operating expenses</t>
  </si>
  <si>
    <t>Justert EBIT</t>
  </si>
  <si>
    <t>Adjusted/underlying EBIT</t>
  </si>
  <si>
    <t>Reported EBIT</t>
  </si>
  <si>
    <t>Fortjeneste per aksje</t>
  </si>
  <si>
    <t>Earnings per share</t>
  </si>
  <si>
    <t>Verdiendring terminkontrakter frem til realisering</t>
  </si>
  <si>
    <t>Verdiendring urealiserte terminkontrakter</t>
  </si>
  <si>
    <t xml:space="preserve">Change in value of unrealized forward contracts </t>
  </si>
  <si>
    <t xml:space="preserve">Change in value of forward contracts upon realized </t>
  </si>
  <si>
    <t>Order receipts</t>
  </si>
  <si>
    <t>Ansatte i Norge</t>
  </si>
  <si>
    <t>Ansatte i utlandet</t>
  </si>
  <si>
    <t>Employees in Norway</t>
  </si>
  <si>
    <t>Employees abroad</t>
  </si>
  <si>
    <t>Q1 2017</t>
  </si>
  <si>
    <t>1Q 2017</t>
  </si>
  <si>
    <t>Egne Aksjer</t>
  </si>
  <si>
    <t>Treasury shares</t>
  </si>
  <si>
    <t>Q2 2017</t>
  </si>
  <si>
    <t>2Q 2017</t>
  </si>
  <si>
    <t>Utbytte</t>
  </si>
  <si>
    <t>Dividend</t>
  </si>
  <si>
    <t>Netto andre tap/ (gevinster)</t>
  </si>
  <si>
    <t>Net other losses/(gains)</t>
  </si>
  <si>
    <t>Utbetaling andre investeringer</t>
  </si>
  <si>
    <t>Payments of other investing act.</t>
  </si>
  <si>
    <t>Kjøp av egne aksjer</t>
  </si>
  <si>
    <t>Purchase of own shares</t>
  </si>
  <si>
    <t>Q3 2017</t>
  </si>
  <si>
    <t>3Q 2017</t>
  </si>
  <si>
    <t>Kapitalforhøyelse</t>
  </si>
  <si>
    <t>Proceeds from issue of share capital</t>
  </si>
  <si>
    <t>Q4 2017</t>
  </si>
  <si>
    <t>4Q 2017</t>
  </si>
  <si>
    <t>1Q 2018</t>
  </si>
  <si>
    <t>IMG</t>
  </si>
  <si>
    <t>Q1 2018</t>
  </si>
  <si>
    <t>Q2 2018</t>
  </si>
  <si>
    <t>2Q 2018</t>
  </si>
  <si>
    <t>Restrukturering</t>
  </si>
  <si>
    <t>Non-recurring</t>
  </si>
  <si>
    <t>Totale justeringer driftskostnader</t>
  </si>
  <si>
    <t>Total adjustment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</si>
</sst>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43" formatCode="_ * #,##0.00_ ;_ * \-#,##0.00_ ;_ * &quot;-&quot;??_ ;_ @_ "/>
    <numFmt numFmtId="164" formatCode="_ * #,##0.0_ ;_ * \-#,##0.0_ ;_ * &quot;-&quot;??_ ;_ @_ "/>
    <numFmt numFmtId="165" formatCode="#,##0.0"/>
    <numFmt numFmtId="166" formatCode="_(* #,##0.00_);_(* \(#,##0.00\);_(* &quot;-&quot;??_);_(@_)"/>
    <numFmt numFmtId="167" formatCode="_ * #,##0.0_ ;_ * \-#,##0.0_ ;_ * &quot;-&quot;?_ ;_ @_ "/>
    <numFmt numFmtId="168" formatCode="0.0\ %"/>
    <numFmt numFmtId="169" formatCode="0.0%"/>
    <numFmt numFmtId="170" formatCode="_-* #,##0.00_-;\-* #,##0.00_-;_-* &quot;-&quot;??_-;_-@_-"/>
    <numFmt numFmtId="171" formatCode="_-[$€-2]* #,##0.00_-;\-[$€-2]* #,##0.00_-;_-[$€-2]* &quot;-&quot;??_-"/>
    <numFmt numFmtId="172" formatCode="#,##0_ ;\-#,##0\ "/>
    <numFmt numFmtId="173" formatCode="#,##0.0000"/>
    <numFmt numFmtId="174" formatCode="_ * #,##0_ ;_ * \-#,##0_ ;_ * &quot;-&quot;??_ ;_ @_ "/>
    <numFmt numFmtId="175" formatCode="\+#,##0.0;\-#,##0.0;&quot;-&quot;"/>
    <numFmt numFmtId="176" formatCode="#,##0.0\x;\-#,##0.0\x;&quot;-&quot;"/>
    <numFmt numFmtId="177" formatCode="0.0"/>
    <numFmt numFmtId="178" formatCode="#,##0.0_ ;\-#,##0.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name val="Times New Roman"/>
      <family val="1"/>
    </font>
    <font>
      <sz val="10"/>
      <name val="MetaPlusNormal-Roman"/>
      <family val="2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u val="singleAccounting"/>
      <sz val="10"/>
      <color rgb="FF00355F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0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4" applyNumberFormat="0" applyFill="0" applyAlignment="0" applyProtection="0"/>
    <xf numFmtId="43" fontId="23" fillId="0" borderId="0" applyFont="0" applyFill="0" applyBorder="0" applyAlignment="0" applyProtection="0"/>
    <xf numFmtId="0" fontId="23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12" fillId="4" borderId="0" applyNumberFormat="0" applyBorder="0" applyAlignment="0" applyProtection="0"/>
    <xf numFmtId="0" fontId="16" fillId="7" borderId="7" applyNumberFormat="0" applyAlignment="0" applyProtection="0"/>
    <xf numFmtId="0" fontId="6" fillId="8" borderId="10" applyNumberFormat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6" borderId="7" applyNumberFormat="0" applyAlignment="0" applyProtection="0"/>
    <xf numFmtId="0" fontId="17" fillId="0" borderId="9" applyNumberFormat="0" applyFill="0" applyAlignment="0" applyProtection="0"/>
    <xf numFmtId="0" fontId="13" fillId="5" borderId="0" applyNumberFormat="0" applyBorder="0" applyAlignment="0" applyProtection="0"/>
    <xf numFmtId="0" fontId="21" fillId="9" borderId="11" applyNumberFormat="0" applyFont="0" applyAlignment="0" applyProtection="0"/>
    <xf numFmtId="0" fontId="15" fillId="7" borderId="8" applyNumberFormat="0" applyAlignment="0" applyProtection="0"/>
    <xf numFmtId="0" fontId="24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3" fontId="25" fillId="0" borderId="0"/>
    <xf numFmtId="171" fontId="26" fillId="0" borderId="0" applyFont="0" applyFill="0" applyBorder="0" applyAlignment="0" applyProtection="0"/>
    <xf numFmtId="0" fontId="23" fillId="0" borderId="0"/>
    <xf numFmtId="170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34" borderId="0"/>
    <xf numFmtId="0" fontId="27" fillId="35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30" fillId="36" borderId="14" applyAlignment="0">
      <alignment horizontal="left" vertical="center"/>
    </xf>
    <xf numFmtId="9" fontId="31" fillId="0" borderId="0" applyFill="0" applyBorder="0" applyProtection="0">
      <alignment horizontal="right"/>
    </xf>
    <xf numFmtId="175" fontId="31" fillId="0" borderId="0" applyFill="0" applyBorder="0" applyProtection="0">
      <alignment horizontal="right"/>
    </xf>
    <xf numFmtId="176" fontId="30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0" fontId="32" fillId="0" borderId="0" applyNumberFormat="0" applyFill="0" applyBorder="0" applyProtection="0">
      <alignment horizontal="centerContinuous"/>
    </xf>
    <xf numFmtId="43" fontId="1" fillId="0" borderId="0" applyFont="0" applyFill="0" applyBorder="0" applyAlignment="0" applyProtection="0"/>
  </cellStyleXfs>
  <cellXfs count="102">
    <xf numFmtId="0" fontId="0" fillId="0" borderId="0" xfId="0"/>
    <xf numFmtId="164" fontId="3" fillId="2" borderId="0" xfId="1" applyNumberFormat="1" applyFont="1" applyFill="1" applyBorder="1"/>
    <xf numFmtId="0" fontId="2" fillId="2" borderId="0" xfId="0" applyFont="1" applyFill="1" applyBorder="1"/>
    <xf numFmtId="0" fontId="0" fillId="2" borderId="0" xfId="0" applyFont="1" applyFill="1" applyBorder="1"/>
    <xf numFmtId="0" fontId="3" fillId="2" borderId="0" xfId="0" applyFont="1" applyFill="1" applyBorder="1"/>
    <xf numFmtId="0" fontId="2" fillId="2" borderId="2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164" fontId="4" fillId="2" borderId="0" xfId="1" applyNumberFormat="1" applyFont="1" applyFill="1" applyBorder="1"/>
    <xf numFmtId="167" fontId="0" fillId="2" borderId="0" xfId="0" applyNumberFormat="1" applyFont="1" applyFill="1" applyBorder="1"/>
    <xf numFmtId="0" fontId="3" fillId="2" borderId="2" xfId="0" applyFont="1" applyFill="1" applyBorder="1"/>
    <xf numFmtId="166" fontId="4" fillId="2" borderId="0" xfId="1" applyNumberFormat="1" applyFont="1" applyFill="1" applyBorder="1"/>
    <xf numFmtId="0" fontId="3" fillId="2" borderId="3" xfId="0" applyFont="1" applyFill="1" applyBorder="1"/>
    <xf numFmtId="0" fontId="4" fillId="2" borderId="1" xfId="0" applyFont="1" applyFill="1" applyBorder="1"/>
    <xf numFmtId="0" fontId="0" fillId="2" borderId="0" xfId="0" applyFill="1" applyBorder="1"/>
    <xf numFmtId="165" fontId="0" fillId="2" borderId="0" xfId="0" applyNumberFormat="1" applyFont="1" applyFill="1" applyBorder="1"/>
    <xf numFmtId="0" fontId="6" fillId="2" borderId="0" xfId="0" applyFont="1" applyFill="1" applyBorder="1"/>
    <xf numFmtId="165" fontId="2" fillId="2" borderId="0" xfId="1" applyNumberFormat="1" applyFont="1" applyFill="1" applyBorder="1"/>
    <xf numFmtId="165" fontId="3" fillId="2" borderId="2" xfId="0" applyNumberFormat="1" applyFont="1" applyFill="1" applyBorder="1"/>
    <xf numFmtId="0" fontId="7" fillId="2" borderId="0" xfId="0" applyFont="1" applyFill="1" applyBorder="1"/>
    <xf numFmtId="0" fontId="3" fillId="2" borderId="0" xfId="0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7" fontId="0" fillId="2" borderId="0" xfId="0" applyNumberFormat="1" applyFont="1" applyFill="1"/>
    <xf numFmtId="0" fontId="0" fillId="2" borderId="0" xfId="0" applyFont="1" applyFill="1"/>
    <xf numFmtId="165" fontId="4" fillId="2" borderId="0" xfId="1" applyNumberFormat="1" applyFont="1" applyFill="1" applyBorder="1"/>
    <xf numFmtId="165" fontId="3" fillId="2" borderId="2" xfId="1" applyNumberFormat="1" applyFont="1" applyFill="1" applyBorder="1"/>
    <xf numFmtId="165" fontId="3" fillId="2" borderId="0" xfId="1" applyNumberFormat="1" applyFont="1" applyFill="1" applyBorder="1"/>
    <xf numFmtId="165" fontId="4" fillId="2" borderId="0" xfId="0" applyNumberFormat="1" applyFont="1" applyFill="1" applyBorder="1"/>
    <xf numFmtId="165" fontId="3" fillId="2" borderId="3" xfId="1" applyNumberFormat="1" applyFont="1" applyFill="1" applyBorder="1"/>
    <xf numFmtId="165" fontId="2" fillId="2" borderId="2" xfId="1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165" fontId="2" fillId="2" borderId="0" xfId="3" applyNumberFormat="1" applyFont="1" applyFill="1" applyBorder="1"/>
    <xf numFmtId="165" fontId="0" fillId="2" borderId="0" xfId="0" applyNumberFormat="1" applyFill="1" applyBorder="1"/>
    <xf numFmtId="165" fontId="0" fillId="2" borderId="0" xfId="1" applyNumberFormat="1" applyFont="1" applyFill="1" applyBorder="1"/>
    <xf numFmtId="172" fontId="4" fillId="2" borderId="0" xfId="1" applyNumberFormat="1" applyFont="1" applyFill="1" applyBorder="1"/>
    <xf numFmtId="172" fontId="0" fillId="2" borderId="0" xfId="0" applyNumberFormat="1" applyFill="1" applyBorder="1"/>
    <xf numFmtId="3" fontId="4" fillId="2" borderId="0" xfId="0" applyNumberFormat="1" applyFont="1" applyFill="1" applyBorder="1"/>
    <xf numFmtId="0" fontId="0" fillId="0" borderId="0" xfId="0" applyFont="1"/>
    <xf numFmtId="0" fontId="5" fillId="2" borderId="0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168" fontId="4" fillId="2" borderId="0" xfId="3" applyNumberFormat="1" applyFont="1" applyFill="1" applyBorder="1" applyAlignment="1">
      <alignment horizontal="right"/>
    </xf>
    <xf numFmtId="0" fontId="29" fillId="2" borderId="0" xfId="0" applyFont="1" applyFill="1" applyBorder="1"/>
    <xf numFmtId="173" fontId="4" fillId="2" borderId="0" xfId="1" applyNumberFormat="1" applyFont="1" applyFill="1" applyBorder="1"/>
    <xf numFmtId="165" fontId="2" fillId="2" borderId="3" xfId="1" applyNumberFormat="1" applyFont="1" applyFill="1" applyBorder="1" applyAlignment="1">
      <alignment horizontal="right"/>
    </xf>
    <xf numFmtId="165" fontId="1" fillId="2" borderId="0" xfId="1" applyNumberFormat="1" applyFont="1" applyFill="1" applyBorder="1" applyAlignment="1">
      <alignment horizontal="right"/>
    </xf>
    <xf numFmtId="0" fontId="2" fillId="2" borderId="3" xfId="0" applyFont="1" applyFill="1" applyBorder="1"/>
    <xf numFmtId="0" fontId="0" fillId="2" borderId="0" xfId="0" applyFont="1" applyFill="1"/>
    <xf numFmtId="4" fontId="4" fillId="2" borderId="0" xfId="1" applyNumberFormat="1" applyFont="1" applyFill="1" applyBorder="1"/>
    <xf numFmtId="168" fontId="0" fillId="2" borderId="0" xfId="3" applyNumberFormat="1" applyFont="1" applyFill="1" applyBorder="1"/>
    <xf numFmtId="168" fontId="4" fillId="2" borderId="0" xfId="3" applyNumberFormat="1" applyFont="1" applyFill="1" applyBorder="1"/>
    <xf numFmtId="0" fontId="0" fillId="2" borderId="0" xfId="0" applyFont="1" applyFill="1" applyBorder="1" applyAlignment="1">
      <alignment wrapText="1"/>
    </xf>
    <xf numFmtId="0" fontId="0" fillId="2" borderId="13" xfId="0" applyFont="1" applyFill="1" applyBorder="1"/>
    <xf numFmtId="0" fontId="4" fillId="2" borderId="13" xfId="0" applyFont="1" applyFill="1" applyBorder="1"/>
    <xf numFmtId="165" fontId="0" fillId="2" borderId="13" xfId="0" applyNumberFormat="1" applyFont="1" applyFill="1" applyBorder="1"/>
    <xf numFmtId="174" fontId="0" fillId="2" borderId="0" xfId="1" applyNumberFormat="1" applyFont="1" applyFill="1" applyBorder="1"/>
    <xf numFmtId="174" fontId="3" fillId="2" borderId="2" xfId="1" applyNumberFormat="1" applyFont="1" applyFill="1" applyBorder="1"/>
    <xf numFmtId="177" fontId="4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5" fillId="2" borderId="0" xfId="0" applyFont="1" applyFill="1" applyBorder="1" applyAlignment="1"/>
    <xf numFmtId="174" fontId="0" fillId="2" borderId="0" xfId="1" applyNumberFormat="1" applyFont="1" applyFill="1" applyBorder="1" applyProtection="1"/>
    <xf numFmtId="0" fontId="4" fillId="0" borderId="0" xfId="0" applyFont="1" applyFill="1" applyBorder="1"/>
    <xf numFmtId="174" fontId="0" fillId="2" borderId="0" xfId="1" applyNumberFormat="1" applyFont="1" applyFill="1" applyBorder="1" applyProtection="1"/>
    <xf numFmtId="165" fontId="4" fillId="0" borderId="0" xfId="1" applyNumberFormat="1" applyFont="1" applyFill="1" applyBorder="1"/>
    <xf numFmtId="164" fontId="3" fillId="2" borderId="2" xfId="1" applyNumberFormat="1" applyFont="1" applyFill="1" applyBorder="1"/>
    <xf numFmtId="168" fontId="0" fillId="2" borderId="0" xfId="0" applyNumberFormat="1" applyFont="1" applyFill="1" applyBorder="1"/>
    <xf numFmtId="167" fontId="3" fillId="2" borderId="2" xfId="0" applyNumberFormat="1" applyFont="1" applyFill="1" applyBorder="1"/>
    <xf numFmtId="10" fontId="0" fillId="2" borderId="0" xfId="3" applyNumberFormat="1" applyFont="1" applyFill="1" applyBorder="1"/>
    <xf numFmtId="165" fontId="3" fillId="37" borderId="2" xfId="1" applyNumberFormat="1" applyFont="1" applyFill="1" applyBorder="1"/>
    <xf numFmtId="165" fontId="4" fillId="37" borderId="0" xfId="1" applyNumberFormat="1" applyFont="1" applyFill="1" applyBorder="1"/>
    <xf numFmtId="165" fontId="3" fillId="37" borderId="0" xfId="1" applyNumberFormat="1" applyFont="1" applyFill="1" applyBorder="1"/>
    <xf numFmtId="168" fontId="4" fillId="37" borderId="0" xfId="3" applyNumberFormat="1" applyFont="1" applyFill="1" applyBorder="1" applyAlignment="1">
      <alignment horizontal="right"/>
    </xf>
    <xf numFmtId="0" fontId="4" fillId="37" borderId="0" xfId="0" applyFont="1" applyFill="1" applyBorder="1"/>
    <xf numFmtId="0" fontId="3" fillId="37" borderId="0" xfId="0" applyFont="1" applyFill="1" applyBorder="1" applyAlignment="1">
      <alignment horizontal="right"/>
    </xf>
    <xf numFmtId="165" fontId="1" fillId="37" borderId="0" xfId="1" applyNumberFormat="1" applyFont="1" applyFill="1" applyBorder="1" applyAlignment="1">
      <alignment horizontal="right"/>
    </xf>
    <xf numFmtId="165" fontId="2" fillId="37" borderId="2" xfId="1" applyNumberFormat="1" applyFont="1" applyFill="1" applyBorder="1" applyAlignment="1">
      <alignment horizontal="right"/>
    </xf>
    <xf numFmtId="165" fontId="2" fillId="37" borderId="3" xfId="1" applyNumberFormat="1" applyFont="1" applyFill="1" applyBorder="1" applyAlignment="1">
      <alignment horizontal="right"/>
    </xf>
    <xf numFmtId="165" fontId="3" fillId="37" borderId="3" xfId="1" applyNumberFormat="1" applyFont="1" applyFill="1" applyBorder="1"/>
    <xf numFmtId="168" fontId="4" fillId="37" borderId="0" xfId="3" applyNumberFormat="1" applyFont="1" applyFill="1" applyBorder="1"/>
    <xf numFmtId="173" fontId="4" fillId="37" borderId="0" xfId="1" applyNumberFormat="1" applyFont="1" applyFill="1" applyBorder="1"/>
    <xf numFmtId="0" fontId="3" fillId="37" borderId="0" xfId="0" applyFont="1" applyFill="1" applyBorder="1" applyAlignment="1">
      <alignment horizontal="center"/>
    </xf>
    <xf numFmtId="0" fontId="0" fillId="37" borderId="0" xfId="0" applyFont="1" applyFill="1" applyBorder="1"/>
    <xf numFmtId="165" fontId="4" fillId="37" borderId="0" xfId="0" applyNumberFormat="1" applyFont="1" applyFill="1" applyBorder="1"/>
    <xf numFmtId="165" fontId="3" fillId="37" borderId="2" xfId="0" applyNumberFormat="1" applyFont="1" applyFill="1" applyBorder="1"/>
    <xf numFmtId="165" fontId="0" fillId="37" borderId="0" xfId="0" applyNumberFormat="1" applyFont="1" applyFill="1" applyBorder="1"/>
    <xf numFmtId="10" fontId="0" fillId="37" borderId="0" xfId="3" applyNumberFormat="1" applyFont="1" applyFill="1" applyBorder="1"/>
    <xf numFmtId="0" fontId="0" fillId="37" borderId="0" xfId="0" applyFill="1" applyBorder="1"/>
    <xf numFmtId="164" fontId="4" fillId="37" borderId="0" xfId="1" applyNumberFormat="1" applyFont="1" applyFill="1" applyBorder="1"/>
    <xf numFmtId="164" fontId="3" fillId="37" borderId="2" xfId="1" applyNumberFormat="1" applyFont="1" applyFill="1" applyBorder="1"/>
    <xf numFmtId="164" fontId="3" fillId="37" borderId="0" xfId="1" applyNumberFormat="1" applyFont="1" applyFill="1" applyBorder="1"/>
    <xf numFmtId="165" fontId="0" fillId="37" borderId="0" xfId="1" applyNumberFormat="1" applyFont="1" applyFill="1" applyBorder="1"/>
    <xf numFmtId="172" fontId="0" fillId="37" borderId="0" xfId="0" applyNumberFormat="1" applyFill="1" applyBorder="1"/>
    <xf numFmtId="174" fontId="0" fillId="37" borderId="0" xfId="1" applyNumberFormat="1" applyFont="1" applyFill="1" applyBorder="1" applyProtection="1"/>
    <xf numFmtId="165" fontId="0" fillId="37" borderId="13" xfId="0" applyNumberFormat="1" applyFont="1" applyFill="1" applyBorder="1"/>
    <xf numFmtId="178" fontId="4" fillId="37" borderId="0" xfId="1" applyNumberFormat="1" applyFont="1" applyFill="1" applyBorder="1"/>
    <xf numFmtId="174" fontId="3" fillId="37" borderId="2" xfId="1" applyNumberFormat="1" applyFont="1" applyFill="1" applyBorder="1"/>
    <xf numFmtId="43" fontId="0" fillId="37" borderId="0" xfId="1" applyFont="1" applyFill="1" applyBorder="1" applyAlignment="1" applyProtection="1">
      <alignment horizontal="right" vertical="center"/>
    </xf>
    <xf numFmtId="167" fontId="4" fillId="2" borderId="0" xfId="0" applyNumberFormat="1" applyFont="1" applyFill="1" applyBorder="1"/>
    <xf numFmtId="3" fontId="3" fillId="37" borderId="0" xfId="0" applyNumberFormat="1" applyFont="1" applyFill="1" applyBorder="1" applyAlignment="1">
      <alignment horizontal="center"/>
    </xf>
    <xf numFmtId="178" fontId="4" fillId="2" borderId="0" xfId="1" applyNumberFormat="1" applyFont="1" applyFill="1" applyBorder="1"/>
    <xf numFmtId="165" fontId="2" fillId="2" borderId="0" xfId="1" applyNumberFormat="1" applyFont="1" applyFill="1" applyBorder="1" applyAlignment="1">
      <alignment horizontal="right"/>
    </xf>
    <xf numFmtId="165" fontId="2" fillId="37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</cellXfs>
  <cellStyles count="100">
    <cellStyle name="_TableSuperHead" xfId="98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Arreg" xfId="57"/>
    <cellStyle name="Bad 2" xfId="33"/>
    <cellStyle name="Calculation 2" xfId="34"/>
    <cellStyle name="Change (+/-)" xfId="95"/>
    <cellStyle name="Check Cell 2" xfId="35"/>
    <cellStyle name="Comma 2" xfId="4"/>
    <cellStyle name="Comma 2 2" xfId="51"/>
    <cellStyle name="Comma 2 2 2" xfId="85"/>
    <cellStyle name="Comma 2 2 2 2" xfId="99"/>
    <cellStyle name="Comma 2 2 2 3" xfId="97"/>
    <cellStyle name="Comma 2 3" xfId="62"/>
    <cellStyle name="Comma 2 3 2" xfId="90"/>
    <cellStyle name="Comma 2 4" xfId="77"/>
    <cellStyle name="Comma 2 4 2" xfId="92"/>
    <cellStyle name="Comma 2 5" xfId="81"/>
    <cellStyle name="Comma 2 6" xfId="79"/>
    <cellStyle name="Comma 3" xfId="5"/>
    <cellStyle name="Comma 3 2" xfId="69"/>
    <cellStyle name="Comma 3 3" xfId="65"/>
    <cellStyle name="Comma 3 4" xfId="78"/>
    <cellStyle name="Comma 3 5" xfId="82"/>
    <cellStyle name="Comma 4" xfId="89"/>
    <cellStyle name="Comma 7" xfId="7"/>
    <cellStyle name="Comma 7 2" xfId="70"/>
    <cellStyle name="Comma 7 3" xfId="53"/>
    <cellStyle name="Comma 7 4" xfId="74"/>
    <cellStyle name="Comma 7 5" xfId="83"/>
    <cellStyle name="ComponentHeader" xfId="86"/>
    <cellStyle name="Euro" xfId="58"/>
    <cellStyle name="Explanatory Text 2" xfId="36"/>
    <cellStyle name="Good 2" xfId="37"/>
    <cellStyle name="GridText" xfId="88"/>
    <cellStyle name="Header" xfId="87"/>
    <cellStyle name="Heading 1 2" xfId="6"/>
    <cellStyle name="Heading 2 2" xfId="38"/>
    <cellStyle name="Heading 3 2" xfId="39"/>
    <cellStyle name="Heading 4 2" xfId="40"/>
    <cellStyle name="Input 2" xfId="41"/>
    <cellStyle name="Jun" xfId="59"/>
    <cellStyle name="Komma" xfId="1" builtinId="3"/>
    <cellStyle name="Komma 2" xfId="50"/>
    <cellStyle name="Komma 2 2" xfId="72"/>
    <cellStyle name="Komma 2 3" xfId="54"/>
    <cellStyle name="Komma 2 4" xfId="75"/>
    <cellStyle name="Komma 2 5" xfId="84"/>
    <cellStyle name="Komma 3" xfId="60"/>
    <cellStyle name="Komma 3 2" xfId="91"/>
    <cellStyle name="Komma 4" xfId="2"/>
    <cellStyle name="Komma 5" xfId="52"/>
    <cellStyle name="Komma 6" xfId="73"/>
    <cellStyle name="Komma 7" xfId="80"/>
    <cellStyle name="Linked Cell 2" xfId="42"/>
    <cellStyle name="Multiple (0.0x)" xfId="96"/>
    <cellStyle name="Neutral 2" xfId="43"/>
    <cellStyle name="Normal" xfId="0" builtinId="0"/>
    <cellStyle name="Normal 2" xfId="49"/>
    <cellStyle name="Normal 2 2" xfId="71"/>
    <cellStyle name="Normal 2 3" xfId="61"/>
    <cellStyle name="Normal 3" xfId="64"/>
    <cellStyle name="Normal 4" xfId="8"/>
    <cellStyle name="Normal 5" xfId="68"/>
    <cellStyle name="Normal 6" xfId="67"/>
    <cellStyle name="Note 2" xfId="44"/>
    <cellStyle name="Output 2" xfId="45"/>
    <cellStyle name="Percent 2" xfId="63"/>
    <cellStyle name="Percent 3" xfId="66"/>
    <cellStyle name="Percent chg/mrg" xfId="94"/>
    <cellStyle name="Prosent" xfId="3" builtinId="5"/>
    <cellStyle name="Prosent 2" xfId="56"/>
    <cellStyle name="Segment - sub 2" xfId="93"/>
    <cellStyle name="Title 2" xfId="46"/>
    <cellStyle name="Total 2" xfId="47"/>
    <cellStyle name="Tusenskille [0] 2" xfId="55"/>
    <cellStyle name="Tusenskille [0] 2 2" xfId="76"/>
    <cellStyle name="Warning Text 2" xfId="4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8"/>
  <sheetViews>
    <sheetView tabSelected="1" workbookViewId="0">
      <pane xSplit="2" ySplit="3" topLeftCell="E4" activePane="bottomRight" state="frozen"/>
      <selection activeCell="S1" sqref="S1:S1048576"/>
      <selection pane="topRight" activeCell="S1" sqref="S1:S1048576"/>
      <selection pane="bottomLeft" activeCell="S1" sqref="S1:S1048576"/>
      <selection pane="bottomRight"/>
    </sheetView>
  </sheetViews>
  <sheetFormatPr baseColWidth="10" defaultColWidth="11.5546875" defaultRowHeight="14.4" outlineLevelRow="1" x14ac:dyDescent="0.3"/>
  <cols>
    <col min="1" max="1" width="41.44140625" style="7" bestFit="1" customWidth="1"/>
    <col min="2" max="2" width="43.44140625" style="7" bestFit="1" customWidth="1"/>
    <col min="3" max="11" width="7.77734375" style="7" bestFit="1" customWidth="1"/>
    <col min="12" max="15" width="9.109375" style="7" customWidth="1"/>
    <col min="16" max="16" width="9.33203125" style="7" customWidth="1"/>
    <col min="17" max="16384" width="11.5546875" style="7"/>
  </cols>
  <sheetData>
    <row r="1" spans="1:19" s="46" customFormat="1" ht="28.8" x14ac:dyDescent="0.55000000000000004">
      <c r="A1" s="58" t="s">
        <v>201</v>
      </c>
      <c r="B1" s="58"/>
      <c r="C1" s="58"/>
      <c r="D1" s="58"/>
      <c r="E1" s="58"/>
      <c r="F1" s="58"/>
      <c r="G1" s="58"/>
      <c r="H1" s="58"/>
      <c r="I1" s="22"/>
      <c r="J1" s="22"/>
      <c r="K1" s="3"/>
      <c r="L1" s="3"/>
      <c r="M1" s="3"/>
      <c r="N1" s="3"/>
    </row>
    <row r="2" spans="1:19" s="46" customFormat="1" ht="28.8" x14ac:dyDescent="0.55000000000000004">
      <c r="A2" s="41" t="s">
        <v>216</v>
      </c>
      <c r="B2" s="41" t="s">
        <v>221</v>
      </c>
      <c r="C2" s="38"/>
      <c r="D2" s="38"/>
      <c r="E2" s="38"/>
      <c r="F2" s="38"/>
      <c r="G2" s="38"/>
      <c r="H2" s="38"/>
      <c r="I2" s="22"/>
      <c r="J2" s="22"/>
      <c r="K2" s="3"/>
      <c r="L2" s="3"/>
      <c r="M2" s="3"/>
      <c r="N2" s="3"/>
    </row>
    <row r="3" spans="1:19" s="46" customFormat="1" x14ac:dyDescent="0.3">
      <c r="A3" s="2" t="s">
        <v>15</v>
      </c>
      <c r="B3" s="2" t="s">
        <v>96</v>
      </c>
      <c r="C3" s="20" t="s">
        <v>11</v>
      </c>
      <c r="D3" s="20" t="s">
        <v>12</v>
      </c>
      <c r="E3" s="20" t="s">
        <v>13</v>
      </c>
      <c r="F3" s="20" t="s">
        <v>14</v>
      </c>
      <c r="G3" s="20" t="s">
        <v>32</v>
      </c>
      <c r="H3" s="20" t="s">
        <v>34</v>
      </c>
      <c r="I3" s="20" t="s">
        <v>33</v>
      </c>
      <c r="J3" s="20" t="str">
        <f>J16</f>
        <v>Q4 2016</v>
      </c>
      <c r="K3" s="20" t="str">
        <f>K16</f>
        <v>Q1 2017</v>
      </c>
      <c r="L3" s="20" t="str">
        <f>L16</f>
        <v>Q2 2017</v>
      </c>
      <c r="M3" s="20" t="s">
        <v>247</v>
      </c>
      <c r="N3" s="20" t="s">
        <v>251</v>
      </c>
      <c r="O3" s="20" t="s">
        <v>255</v>
      </c>
      <c r="P3" s="72" t="s">
        <v>256</v>
      </c>
    </row>
    <row r="4" spans="1:19" s="4" customFormat="1" ht="15" thickBot="1" x14ac:dyDescent="0.35">
      <c r="A4" s="10" t="s">
        <v>0</v>
      </c>
      <c r="B4" s="10" t="s">
        <v>148</v>
      </c>
      <c r="C4" s="25">
        <v>867.6629999999999</v>
      </c>
      <c r="D4" s="25">
        <v>749.18899999999996</v>
      </c>
      <c r="E4" s="25">
        <v>767.40800000000013</v>
      </c>
      <c r="F4" s="25">
        <v>787.51400000000012</v>
      </c>
      <c r="G4" s="25">
        <v>918.47977907327299</v>
      </c>
      <c r="H4" s="25">
        <v>759.4820146455645</v>
      </c>
      <c r="I4" s="25">
        <v>712.76226135742513</v>
      </c>
      <c r="J4" s="25">
        <v>752.64767787538881</v>
      </c>
      <c r="K4" s="25">
        <v>804.54042207143721</v>
      </c>
      <c r="L4" s="25">
        <v>762.5377036813403</v>
      </c>
      <c r="M4" s="25">
        <v>662.59294904223805</v>
      </c>
      <c r="N4" s="25">
        <v>849.1883234051262</v>
      </c>
      <c r="O4" s="25">
        <v>828.90685772474455</v>
      </c>
      <c r="P4" s="67">
        <v>797.80776026415663</v>
      </c>
      <c r="Q4" s="46"/>
      <c r="R4" s="46"/>
      <c r="S4" s="46"/>
    </row>
    <row r="5" spans="1:19" x14ac:dyDescent="0.3">
      <c r="A5" s="3" t="s">
        <v>193</v>
      </c>
      <c r="B5" s="3" t="s">
        <v>197</v>
      </c>
      <c r="C5" s="24">
        <v>118.01599999999991</v>
      </c>
      <c r="D5" s="24">
        <v>98.902999999999821</v>
      </c>
      <c r="E5" s="24">
        <v>132.26000000000019</v>
      </c>
      <c r="F5" s="24">
        <v>98.803423000000379</v>
      </c>
      <c r="G5" s="24">
        <v>232.02611560097992</v>
      </c>
      <c r="H5" s="24">
        <v>125.67621508990251</v>
      </c>
      <c r="I5" s="24">
        <v>201.04175197290076</v>
      </c>
      <c r="J5" s="24">
        <v>45.928530040129068</v>
      </c>
      <c r="K5" s="24">
        <v>105.0168272407759</v>
      </c>
      <c r="L5" s="24">
        <v>100.73294977544619</v>
      </c>
      <c r="M5" s="24">
        <v>128.45128489227349</v>
      </c>
      <c r="N5" s="24">
        <v>95.561068448210023</v>
      </c>
      <c r="O5" s="24">
        <v>162.37281597030699</v>
      </c>
      <c r="P5" s="68">
        <v>166.39288559395021</v>
      </c>
      <c r="Q5" s="46"/>
      <c r="R5" s="46"/>
      <c r="S5" s="46"/>
    </row>
    <row r="6" spans="1:19" x14ac:dyDescent="0.3">
      <c r="A6" s="7" t="s">
        <v>151</v>
      </c>
      <c r="B6" s="7" t="s">
        <v>152</v>
      </c>
      <c r="C6" s="24">
        <v>35.112000000000002</v>
      </c>
      <c r="D6" s="24">
        <v>36.542999999999999</v>
      </c>
      <c r="E6" s="24">
        <v>36.873999999999995</v>
      </c>
      <c r="F6" s="24">
        <v>38.200000000000017</v>
      </c>
      <c r="G6" s="24">
        <v>34.761528923621</v>
      </c>
      <c r="H6" s="24">
        <v>53.055695823712</v>
      </c>
      <c r="I6" s="24">
        <v>35.315576173356405</v>
      </c>
      <c r="J6" s="24">
        <v>37.275801818727999</v>
      </c>
      <c r="K6" s="24">
        <v>29.122926066083302</v>
      </c>
      <c r="L6" s="24">
        <v>29.635931159049797</v>
      </c>
      <c r="M6" s="24">
        <v>30.8370698672359</v>
      </c>
      <c r="N6" s="24">
        <v>30.807127870721803</v>
      </c>
      <c r="O6" s="24">
        <v>27.798347788309599</v>
      </c>
      <c r="P6" s="68">
        <v>28.347867358097105</v>
      </c>
      <c r="Q6" s="46"/>
      <c r="R6" s="46"/>
      <c r="S6" s="46"/>
    </row>
    <row r="7" spans="1:19" s="4" customFormat="1" x14ac:dyDescent="0.3">
      <c r="A7" s="4" t="s">
        <v>4</v>
      </c>
      <c r="B7" s="4" t="s">
        <v>154</v>
      </c>
      <c r="C7" s="26">
        <v>784.7589999999999</v>
      </c>
      <c r="D7" s="26">
        <v>686.82900000000006</v>
      </c>
      <c r="E7" s="26">
        <v>672.02199999999993</v>
      </c>
      <c r="F7" s="26">
        <v>727.01057699999978</v>
      </c>
      <c r="G7" s="26">
        <v>721.21519239591407</v>
      </c>
      <c r="H7" s="26">
        <v>686.86149537937399</v>
      </c>
      <c r="I7" s="26">
        <v>547.03608555787991</v>
      </c>
      <c r="J7" s="26">
        <v>743.99494965398799</v>
      </c>
      <c r="K7" s="26">
        <v>728.64652089674462</v>
      </c>
      <c r="L7" s="26">
        <v>691.44068506494386</v>
      </c>
      <c r="M7" s="26">
        <v>564.9787340172004</v>
      </c>
      <c r="N7" s="26">
        <v>784.43438282763759</v>
      </c>
      <c r="O7" s="26">
        <v>694.33238954274714</v>
      </c>
      <c r="P7" s="69">
        <v>659.76274202830348</v>
      </c>
      <c r="Q7" s="46"/>
      <c r="R7" s="46"/>
      <c r="S7" s="46"/>
    </row>
    <row r="8" spans="1:19" s="4" customFormat="1" ht="15" thickBot="1" x14ac:dyDescent="0.35">
      <c r="A8" s="10" t="s">
        <v>5</v>
      </c>
      <c r="B8" s="10" t="s">
        <v>155</v>
      </c>
      <c r="C8" s="25">
        <v>82.903999999999911</v>
      </c>
      <c r="D8" s="25">
        <v>62.359999999999815</v>
      </c>
      <c r="E8" s="25">
        <v>95.386000000000195</v>
      </c>
      <c r="F8" s="25">
        <v>60.603423000000362</v>
      </c>
      <c r="G8" s="25">
        <v>197.26458667735892</v>
      </c>
      <c r="H8" s="25">
        <v>72.620519266190513</v>
      </c>
      <c r="I8" s="25">
        <f>I4-I7</f>
        <v>165.72617579954522</v>
      </c>
      <c r="J8" s="25">
        <v>8.6527282214008565</v>
      </c>
      <c r="K8" s="25">
        <v>75.893901174692601</v>
      </c>
      <c r="L8" s="25">
        <v>71.097018616396397</v>
      </c>
      <c r="M8" s="25">
        <v>97.614215025037595</v>
      </c>
      <c r="N8" s="25">
        <v>64.753940577488265</v>
      </c>
      <c r="O8" s="25">
        <v>134.57446818199739</v>
      </c>
      <c r="P8" s="67">
        <v>138.04501823585312</v>
      </c>
      <c r="Q8" s="46"/>
      <c r="R8" s="46"/>
      <c r="S8" s="46"/>
    </row>
    <row r="9" spans="1:19" s="4" customFormat="1" x14ac:dyDescent="0.3">
      <c r="A9" s="7" t="s">
        <v>196</v>
      </c>
      <c r="B9" s="7" t="s">
        <v>200</v>
      </c>
      <c r="C9" s="40">
        <f t="shared" ref="C9:J9" si="0">C8/C4</f>
        <v>9.5548617377945039E-2</v>
      </c>
      <c r="D9" s="40">
        <f t="shared" si="0"/>
        <v>8.3236673256013929E-2</v>
      </c>
      <c r="E9" s="40">
        <f t="shared" si="0"/>
        <v>0.12429633258970479</v>
      </c>
      <c r="F9" s="40">
        <f t="shared" si="0"/>
        <v>7.6955359523767641E-2</v>
      </c>
      <c r="G9" s="40">
        <f t="shared" si="0"/>
        <v>0.21477292279248084</v>
      </c>
      <c r="H9" s="40">
        <f t="shared" si="0"/>
        <v>9.5618484527353942E-2</v>
      </c>
      <c r="I9" s="40">
        <f t="shared" si="0"/>
        <v>0.23251255682915484</v>
      </c>
      <c r="J9" s="40">
        <f t="shared" si="0"/>
        <v>1.1496385992747904E-2</v>
      </c>
      <c r="K9" s="40">
        <f>K8/K4</f>
        <v>9.4331992641575171E-2</v>
      </c>
      <c r="L9" s="40">
        <f>L8/L4</f>
        <v>9.3237381277224543E-2</v>
      </c>
      <c r="M9" s="40">
        <f>M8/M4</f>
        <v>0.14732154208120771</v>
      </c>
      <c r="N9" s="40">
        <v>7.6253922472501789E-2</v>
      </c>
      <c r="O9" s="40">
        <v>0.16235173702313074</v>
      </c>
      <c r="P9" s="70">
        <f>P8/P4</f>
        <v>0.17303042801958454</v>
      </c>
      <c r="Q9" s="46"/>
      <c r="R9" s="46"/>
      <c r="S9" s="46"/>
    </row>
    <row r="10" spans="1:19" s="4" customFormat="1" x14ac:dyDescent="0.3">
      <c r="A10" s="4" t="s">
        <v>8</v>
      </c>
      <c r="B10" s="4" t="s">
        <v>113</v>
      </c>
      <c r="C10" s="26">
        <v>101.76199999999992</v>
      </c>
      <c r="D10" s="26">
        <v>42.696999999999818</v>
      </c>
      <c r="E10" s="26">
        <v>73.495000000000203</v>
      </c>
      <c r="F10" s="26">
        <v>60.282423000000364</v>
      </c>
      <c r="G10" s="26">
        <v>168.05877114961993</v>
      </c>
      <c r="H10" s="26">
        <v>84.887190018321817</v>
      </c>
      <c r="I10" s="26">
        <v>150.66119936619342</v>
      </c>
      <c r="J10" s="26">
        <v>42.494693634304859</v>
      </c>
      <c r="K10" s="26">
        <v>81.886443150091011</v>
      </c>
      <c r="L10" s="26">
        <v>63.293157951969278</v>
      </c>
      <c r="M10" s="26">
        <v>86.433726346195598</v>
      </c>
      <c r="N10" s="26">
        <v>57.237595077532532</v>
      </c>
      <c r="O10" s="26">
        <v>120.5017762135419</v>
      </c>
      <c r="P10" s="69">
        <v>151.97841892494426</v>
      </c>
    </row>
    <row r="11" spans="1:19" s="4" customFormat="1" ht="15" thickBot="1" x14ac:dyDescent="0.35">
      <c r="A11" s="10" t="s">
        <v>10</v>
      </c>
      <c r="B11" s="10" t="s">
        <v>158</v>
      </c>
      <c r="C11" s="25">
        <v>72.780999999999921</v>
      </c>
      <c r="D11" s="25">
        <v>28.269999999999815</v>
      </c>
      <c r="E11" s="25">
        <v>52.380000000000209</v>
      </c>
      <c r="F11" s="25">
        <v>30.711423000000366</v>
      </c>
      <c r="G11" s="25">
        <v>108.13419228443293</v>
      </c>
      <c r="H11" s="25">
        <v>59.168188131788014</v>
      </c>
      <c r="I11" s="25">
        <v>99.64965266411761</v>
      </c>
      <c r="J11" s="25">
        <v>53.314985575039856</v>
      </c>
      <c r="K11" s="25">
        <v>59.9925127966603</v>
      </c>
      <c r="L11" s="25">
        <v>43.48283690382501</v>
      </c>
      <c r="M11" s="25">
        <v>62.2084690736516</v>
      </c>
      <c r="N11" s="25">
        <v>34.819442508792179</v>
      </c>
      <c r="O11" s="25">
        <v>87.6608942141103</v>
      </c>
      <c r="P11" s="67">
        <v>112.5553995947509</v>
      </c>
    </row>
    <row r="12" spans="1:19" s="4" customFormat="1" x14ac:dyDescent="0.3">
      <c r="A12" s="7"/>
      <c r="B12" s="7"/>
      <c r="C12" s="24"/>
      <c r="D12" s="24"/>
      <c r="E12" s="24"/>
      <c r="F12" s="24"/>
      <c r="G12" s="24"/>
      <c r="H12" s="24"/>
      <c r="I12" s="24"/>
      <c r="J12" s="7"/>
      <c r="K12" s="7"/>
      <c r="L12" s="7"/>
      <c r="M12" s="7"/>
      <c r="N12" s="7"/>
      <c r="O12" s="7"/>
      <c r="P12" s="71"/>
    </row>
    <row r="13" spans="1:19" s="4" customFormat="1" x14ac:dyDescent="0.3">
      <c r="A13" s="7" t="s">
        <v>222</v>
      </c>
      <c r="B13" s="7" t="s">
        <v>223</v>
      </c>
      <c r="C13" s="47">
        <v>1.9763078216534573</v>
      </c>
      <c r="D13" s="47">
        <v>0.767648453829199</v>
      </c>
      <c r="E13" s="47">
        <v>1.4223355504624644</v>
      </c>
      <c r="F13" s="47">
        <v>0.833943274879552</v>
      </c>
      <c r="G13" s="47">
        <v>2.9362944999368512</v>
      </c>
      <c r="H13" s="47">
        <v>1.6066631812961629</v>
      </c>
      <c r="I13" s="47">
        <v>2.7059038483278068</v>
      </c>
      <c r="J13" s="47">
        <v>1.4477243099612898</v>
      </c>
      <c r="K13" s="47">
        <v>1.629047035362045</v>
      </c>
      <c r="L13" s="47">
        <v>1.1807404498524485</v>
      </c>
      <c r="M13" s="47">
        <v>1.68</v>
      </c>
      <c r="N13" s="47">
        <v>0.94493783029000755</v>
      </c>
      <c r="O13" s="47">
        <v>2.3760854457769822</v>
      </c>
      <c r="P13" s="95">
        <v>3.0508614955202162</v>
      </c>
    </row>
    <row r="14" spans="1:19" s="4" customFormat="1" x14ac:dyDescent="0.3">
      <c r="A14" s="7"/>
      <c r="B14" s="7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68"/>
    </row>
    <row r="15" spans="1:19" s="4" customFormat="1" ht="18" x14ac:dyDescent="0.35">
      <c r="A15" s="41" t="s">
        <v>219</v>
      </c>
      <c r="B15" s="41" t="s">
        <v>220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68"/>
    </row>
    <row r="16" spans="1:19" s="46" customFormat="1" x14ac:dyDescent="0.3">
      <c r="A16" s="2" t="s">
        <v>15</v>
      </c>
      <c r="B16" s="2" t="s">
        <v>96</v>
      </c>
      <c r="C16" s="20" t="s">
        <v>11</v>
      </c>
      <c r="D16" s="20" t="s">
        <v>12</v>
      </c>
      <c r="E16" s="20" t="s">
        <v>13</v>
      </c>
      <c r="F16" s="20" t="s">
        <v>14</v>
      </c>
      <c r="G16" s="20" t="s">
        <v>32</v>
      </c>
      <c r="H16" s="20" t="s">
        <v>34</v>
      </c>
      <c r="I16" s="20" t="s">
        <v>33</v>
      </c>
      <c r="J16" s="20" t="s">
        <v>210</v>
      </c>
      <c r="K16" s="20" t="s">
        <v>233</v>
      </c>
      <c r="L16" s="20" t="s">
        <v>237</v>
      </c>
      <c r="M16" s="20" t="str">
        <f>M3</f>
        <v>Q3 2017</v>
      </c>
      <c r="N16" s="20" t="s">
        <v>251</v>
      </c>
      <c r="O16" s="20" t="str">
        <f>O3</f>
        <v>Q1 2018</v>
      </c>
      <c r="P16" s="72" t="s">
        <v>256</v>
      </c>
    </row>
    <row r="17" spans="1:16" s="46" customFormat="1" x14ac:dyDescent="0.3">
      <c r="A17" s="50" t="s">
        <v>224</v>
      </c>
      <c r="B17" s="3" t="s">
        <v>227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42.243208457350001</v>
      </c>
      <c r="K17" s="44">
        <v>28.212523050000001</v>
      </c>
      <c r="L17" s="44">
        <v>14.69812295</v>
      </c>
      <c r="M17" s="44">
        <v>22.144590483529999</v>
      </c>
      <c r="N17" s="44">
        <v>19.987300016469998</v>
      </c>
      <c r="O17" s="44">
        <v>8.0641262520000012</v>
      </c>
      <c r="P17" s="73">
        <v>-2.0000019418375814E-9</v>
      </c>
    </row>
    <row r="18" spans="1:16" s="46" customFormat="1" ht="15" thickBot="1" x14ac:dyDescent="0.35">
      <c r="A18" s="5" t="s">
        <v>214</v>
      </c>
      <c r="B18" s="5" t="s">
        <v>215</v>
      </c>
      <c r="C18" s="29">
        <v>867.6629999999999</v>
      </c>
      <c r="D18" s="29">
        <v>749.18899999999996</v>
      </c>
      <c r="E18" s="29">
        <v>767.40800000000013</v>
      </c>
      <c r="F18" s="29">
        <v>787.51400000000012</v>
      </c>
      <c r="G18" s="29">
        <v>918.47977907327299</v>
      </c>
      <c r="H18" s="29">
        <v>759.4820146455645</v>
      </c>
      <c r="I18" s="29">
        <v>712.76226135742502</v>
      </c>
      <c r="J18" s="29">
        <f>J17+J4</f>
        <v>794.89088633273877</v>
      </c>
      <c r="K18" s="29">
        <v>832.75294512143716</v>
      </c>
      <c r="L18" s="29">
        <f>L4+L17</f>
        <v>777.23582663134027</v>
      </c>
      <c r="M18" s="29">
        <v>684.73753952576806</v>
      </c>
      <c r="N18" s="29">
        <v>869.17562342159556</v>
      </c>
      <c r="O18" s="29">
        <v>836.97098397674449</v>
      </c>
      <c r="P18" s="74">
        <v>797.80776026215653</v>
      </c>
    </row>
    <row r="19" spans="1:16" s="46" customFormat="1" x14ac:dyDescent="0.3">
      <c r="A19" s="3" t="s">
        <v>258</v>
      </c>
      <c r="B19" s="3" t="s">
        <v>259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23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73">
        <v>0</v>
      </c>
    </row>
    <row r="20" spans="1:16" s="46" customFormat="1" x14ac:dyDescent="0.3">
      <c r="A20" s="3" t="s">
        <v>179</v>
      </c>
      <c r="B20" s="3" t="s">
        <v>183</v>
      </c>
      <c r="C20" s="44">
        <v>17.3</v>
      </c>
      <c r="D20" s="44">
        <v>17.3</v>
      </c>
      <c r="E20" s="44">
        <v>17.3</v>
      </c>
      <c r="F20" s="44">
        <v>17.3</v>
      </c>
      <c r="G20" s="44">
        <v>17.3</v>
      </c>
      <c r="H20" s="44">
        <v>17.3</v>
      </c>
      <c r="I20" s="44">
        <v>17.307691999999999</v>
      </c>
      <c r="J20" s="44">
        <v>17.307693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73">
        <v>0</v>
      </c>
    </row>
    <row r="21" spans="1:16" s="46" customFormat="1" x14ac:dyDescent="0.3">
      <c r="A21" s="3" t="s">
        <v>224</v>
      </c>
      <c r="B21" s="3" t="s">
        <v>227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20.2</v>
      </c>
      <c r="J21" s="44">
        <v>22</v>
      </c>
      <c r="K21" s="44">
        <v>28.212523050000001</v>
      </c>
      <c r="L21" s="44">
        <v>14.69812295</v>
      </c>
      <c r="M21" s="44">
        <v>22.144590483529999</v>
      </c>
      <c r="N21" s="44">
        <v>19.987300016469998</v>
      </c>
      <c r="O21" s="44">
        <v>8.0641262520000012</v>
      </c>
      <c r="P21" s="73">
        <v>-2.0000019418375814E-9</v>
      </c>
    </row>
    <row r="22" spans="1:16" s="46" customFormat="1" x14ac:dyDescent="0.3">
      <c r="A22" s="3" t="s">
        <v>225</v>
      </c>
      <c r="B22" s="3" t="s">
        <v>226</v>
      </c>
      <c r="C22" s="44">
        <v>0</v>
      </c>
      <c r="D22" s="44">
        <v>0</v>
      </c>
      <c r="E22" s="44">
        <v>0</v>
      </c>
      <c r="F22" s="44">
        <v>0</v>
      </c>
      <c r="G22" s="44">
        <v>87.281465605969998</v>
      </c>
      <c r="H22" s="44">
        <v>4.108280999999991</v>
      </c>
      <c r="I22" s="44">
        <v>51.6</v>
      </c>
      <c r="J22" s="44">
        <v>-47.7</v>
      </c>
      <c r="K22" s="44">
        <v>-28.967230000000001</v>
      </c>
      <c r="L22" s="44">
        <v>-31.562035859999998</v>
      </c>
      <c r="M22" s="44">
        <v>2.6821776264699997</v>
      </c>
      <c r="N22" s="44">
        <v>-38.120438366470005</v>
      </c>
      <c r="O22" s="44">
        <v>5.4732484179999998</v>
      </c>
      <c r="P22" s="73">
        <v>3.1230232100000004</v>
      </c>
    </row>
    <row r="23" spans="1:16" s="46" customFormat="1" outlineLevel="1" x14ac:dyDescent="0.3">
      <c r="A23" s="2" t="s">
        <v>260</v>
      </c>
      <c r="B23" s="2" t="s">
        <v>261</v>
      </c>
      <c r="C23" s="99">
        <f t="shared" ref="C23:H23" si="1">C22-C20-C19</f>
        <v>-17.3</v>
      </c>
      <c r="D23" s="99">
        <f t="shared" si="1"/>
        <v>-17.3</v>
      </c>
      <c r="E23" s="99">
        <f t="shared" si="1"/>
        <v>-17.3</v>
      </c>
      <c r="F23" s="99">
        <f t="shared" si="1"/>
        <v>-17.3</v>
      </c>
      <c r="G23" s="99">
        <f t="shared" si="1"/>
        <v>69.981465605970001</v>
      </c>
      <c r="H23" s="99">
        <f t="shared" si="1"/>
        <v>-36.191719000000006</v>
      </c>
      <c r="I23" s="99">
        <f>I22-I20-I19+I21</f>
        <v>54.492308000000008</v>
      </c>
      <c r="J23" s="99">
        <f>J22+J21-J20</f>
        <v>-43.007693000000003</v>
      </c>
      <c r="K23" s="99">
        <f>K22+K21-K20</f>
        <v>-0.75470694999999921</v>
      </c>
      <c r="L23" s="99">
        <f>L22+L21-L20</f>
        <v>-16.863912909999996</v>
      </c>
      <c r="M23" s="99">
        <f>M22+M21-M20</f>
        <v>24.82676811</v>
      </c>
      <c r="N23" s="99">
        <v>-18.133138350000007</v>
      </c>
      <c r="O23" s="99">
        <f>SUM(O21:O22)</f>
        <v>13.537374670000002</v>
      </c>
      <c r="P23" s="100">
        <f>SUM(P21:P22)</f>
        <v>3.1230232079999984</v>
      </c>
    </row>
    <row r="24" spans="1:16" s="46" customFormat="1" ht="15" outlineLevel="1" thickBot="1" x14ac:dyDescent="0.35">
      <c r="A24" s="45" t="s">
        <v>217</v>
      </c>
      <c r="B24" s="45" t="s">
        <v>218</v>
      </c>
      <c r="C24" s="43">
        <v>767.45899999999995</v>
      </c>
      <c r="D24" s="43">
        <v>669.52900000000011</v>
      </c>
      <c r="E24" s="43">
        <v>654.72199999999998</v>
      </c>
      <c r="F24" s="43">
        <v>709.71057699999983</v>
      </c>
      <c r="G24" s="43">
        <v>791.19665800188409</v>
      </c>
      <c r="H24" s="43">
        <v>650.66977637937396</v>
      </c>
      <c r="I24" s="43">
        <v>601.52839355787989</v>
      </c>
      <c r="J24" s="43">
        <v>700.98725665398797</v>
      </c>
      <c r="K24" s="43">
        <v>727.89181394674461</v>
      </c>
      <c r="L24" s="43">
        <v>674.57677215494391</v>
      </c>
      <c r="M24" s="43">
        <v>589.80550212720038</v>
      </c>
      <c r="N24" s="43">
        <v>766.30124447763785</v>
      </c>
      <c r="O24" s="43">
        <v>707.8697642127471</v>
      </c>
      <c r="P24" s="75">
        <v>662.88576523630366</v>
      </c>
    </row>
    <row r="25" spans="1:16" s="46" customFormat="1" ht="15" thickBot="1" x14ac:dyDescent="0.35">
      <c r="A25" s="45" t="s">
        <v>194</v>
      </c>
      <c r="B25" s="45" t="s">
        <v>198</v>
      </c>
      <c r="C25" s="43">
        <v>100.20399999999995</v>
      </c>
      <c r="D25" s="43">
        <v>79.659999999999854</v>
      </c>
      <c r="E25" s="43">
        <v>112.68600000000015</v>
      </c>
      <c r="F25" s="43">
        <v>77.803423000000294</v>
      </c>
      <c r="G25" s="43">
        <v>127.2831210713889</v>
      </c>
      <c r="H25" s="43">
        <v>108.81223826619055</v>
      </c>
      <c r="I25" s="43">
        <v>111.23386779954512</v>
      </c>
      <c r="J25" s="43">
        <v>93.803629678750809</v>
      </c>
      <c r="K25" s="43">
        <v>104.86113117469256</v>
      </c>
      <c r="L25" s="43">
        <f>L18-L24</f>
        <v>102.65905447639636</v>
      </c>
      <c r="M25" s="43">
        <v>94.932037398567672</v>
      </c>
      <c r="N25" s="43">
        <v>102.87437894395811</v>
      </c>
      <c r="O25" s="43">
        <v>129.10121976399745</v>
      </c>
      <c r="P25" s="75">
        <v>134.92199502585305</v>
      </c>
    </row>
    <row r="26" spans="1:16" s="46" customFormat="1" x14ac:dyDescent="0.3">
      <c r="A26" s="7" t="s">
        <v>195</v>
      </c>
      <c r="B26" s="7" t="s">
        <v>199</v>
      </c>
      <c r="C26" s="40">
        <v>0.11548723409895312</v>
      </c>
      <c r="D26" s="40">
        <v>0.10632830967886589</v>
      </c>
      <c r="E26" s="40">
        <v>0.14683975147509556</v>
      </c>
      <c r="F26" s="40">
        <v>9.8796241082698563E-2</v>
      </c>
      <c r="G26" s="40">
        <v>0.13858021044275459</v>
      </c>
      <c r="H26" s="40">
        <v>0.14327164589535554</v>
      </c>
      <c r="I26" s="40">
        <v>0.15606026557537575</v>
      </c>
      <c r="J26" s="40">
        <v>0.11800818362821801</v>
      </c>
      <c r="K26" s="40">
        <v>0.12592105712625376</v>
      </c>
      <c r="L26" s="40">
        <f t="shared" ref="L26:M26" si="2">L25/L18</f>
        <v>0.1320822470592182</v>
      </c>
      <c r="M26" s="40">
        <f t="shared" si="2"/>
        <v>0.13864003639163</v>
      </c>
      <c r="N26" s="40">
        <v>0.11835856433591979</v>
      </c>
      <c r="O26" s="40">
        <v>0.15424814269019457</v>
      </c>
      <c r="P26" s="70">
        <f>P25/P18</f>
        <v>0.16911592208819604</v>
      </c>
    </row>
    <row r="27" spans="1:16" s="46" customFormat="1" x14ac:dyDescent="0.3">
      <c r="A27" s="2"/>
      <c r="B27" s="2"/>
      <c r="C27" s="21"/>
      <c r="D27" s="21"/>
      <c r="E27" s="21"/>
      <c r="F27" s="21"/>
      <c r="G27" s="21"/>
      <c r="H27" s="21"/>
      <c r="N27" s="3"/>
    </row>
    <row r="28" spans="1:16" x14ac:dyDescent="0.3">
      <c r="C28" s="27"/>
      <c r="D28" s="27"/>
      <c r="E28" s="27"/>
      <c r="F28" s="27"/>
      <c r="G28" s="27"/>
      <c r="H28" s="27"/>
      <c r="I28" s="27"/>
      <c r="J28" s="27"/>
      <c r="K28" s="46"/>
      <c r="L28" s="46"/>
      <c r="M28" s="46"/>
      <c r="N28" s="46"/>
    </row>
    <row r="29" spans="1:16" x14ac:dyDescent="0.3">
      <c r="N29" s="46"/>
    </row>
    <row r="30" spans="1:16" x14ac:dyDescent="0.3">
      <c r="N30" s="46"/>
    </row>
    <row r="31" spans="1:16" x14ac:dyDescent="0.3">
      <c r="N31" s="46"/>
    </row>
    <row r="32" spans="1:16" x14ac:dyDescent="0.3">
      <c r="N32" s="46"/>
    </row>
    <row r="33" spans="14:14" x14ac:dyDescent="0.3">
      <c r="N33" s="46"/>
    </row>
    <row r="34" spans="14:14" x14ac:dyDescent="0.3">
      <c r="N34" s="46"/>
    </row>
    <row r="35" spans="14:14" x14ac:dyDescent="0.3">
      <c r="N35" s="46"/>
    </row>
    <row r="36" spans="14:14" x14ac:dyDescent="0.3">
      <c r="N36" s="46"/>
    </row>
    <row r="37" spans="14:14" x14ac:dyDescent="0.3">
      <c r="N37" s="46"/>
    </row>
    <row r="38" spans="14:14" x14ac:dyDescent="0.3">
      <c r="N38" s="46"/>
    </row>
  </sheetData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6"/>
  <sheetViews>
    <sheetView workbookViewId="0">
      <pane xSplit="2" ySplit="2" topLeftCell="H3" activePane="bottomRight" state="frozen"/>
      <selection activeCell="S1" sqref="S1:S1048576"/>
      <selection pane="topRight" activeCell="S1" sqref="S1:S1048576"/>
      <selection pane="bottomLeft" activeCell="S1" sqref="S1:S1048576"/>
      <selection pane="bottomRight"/>
    </sheetView>
  </sheetViews>
  <sheetFormatPr baseColWidth="10" defaultColWidth="11.5546875" defaultRowHeight="14.4" x14ac:dyDescent="0.3"/>
  <cols>
    <col min="1" max="1" width="46.88671875" style="7" bestFit="1" customWidth="1"/>
    <col min="2" max="2" width="52.33203125" style="7" bestFit="1" customWidth="1"/>
    <col min="3" max="16" width="7.77734375" style="7" bestFit="1" customWidth="1"/>
    <col min="17" max="16384" width="11.5546875" style="7"/>
  </cols>
  <sheetData>
    <row r="1" spans="1:18" ht="28.8" x14ac:dyDescent="0.55000000000000004">
      <c r="A1" s="58" t="s">
        <v>147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8" s="23" customFormat="1" ht="27" customHeight="1" x14ac:dyDescent="0.3">
      <c r="A2" s="2" t="s">
        <v>15</v>
      </c>
      <c r="B2" s="2" t="s">
        <v>184</v>
      </c>
      <c r="C2" s="20" t="s">
        <v>11</v>
      </c>
      <c r="D2" s="20" t="s">
        <v>12</v>
      </c>
      <c r="E2" s="20" t="s">
        <v>13</v>
      </c>
      <c r="F2" s="20" t="s">
        <v>14</v>
      </c>
      <c r="G2" s="20" t="s">
        <v>32</v>
      </c>
      <c r="H2" s="20" t="s">
        <v>34</v>
      </c>
      <c r="I2" s="20" t="s">
        <v>33</v>
      </c>
      <c r="J2" s="20" t="s">
        <v>210</v>
      </c>
      <c r="K2" s="20" t="s">
        <v>233</v>
      </c>
      <c r="L2" s="20" t="s">
        <v>237</v>
      </c>
      <c r="M2" s="20" t="s">
        <v>247</v>
      </c>
      <c r="N2" s="20" t="s">
        <v>251</v>
      </c>
      <c r="O2" s="20" t="s">
        <v>255</v>
      </c>
      <c r="P2" s="72" t="s">
        <v>256</v>
      </c>
    </row>
    <row r="3" spans="1:18" s="4" customFormat="1" ht="15" thickBot="1" x14ac:dyDescent="0.35">
      <c r="A3" s="10" t="s">
        <v>0</v>
      </c>
      <c r="B3" s="10" t="s">
        <v>148</v>
      </c>
      <c r="C3" s="25">
        <v>867.6629999999999</v>
      </c>
      <c r="D3" s="25">
        <v>749.18899999999996</v>
      </c>
      <c r="E3" s="25">
        <v>767.40800000000013</v>
      </c>
      <c r="F3" s="25">
        <v>787.51400000000012</v>
      </c>
      <c r="G3" s="25">
        <v>918.47977907327299</v>
      </c>
      <c r="H3" s="25">
        <v>759.4820146455645</v>
      </c>
      <c r="I3" s="25">
        <v>712.76226135742513</v>
      </c>
      <c r="J3" s="25">
        <v>752.64767787538881</v>
      </c>
      <c r="K3" s="25">
        <v>804.54042207143698</v>
      </c>
      <c r="L3" s="25">
        <v>762.53770368133996</v>
      </c>
      <c r="M3" s="25">
        <v>662.59294904223805</v>
      </c>
      <c r="N3" s="25">
        <v>849.18832340512654</v>
      </c>
      <c r="O3" s="25">
        <v>828.90685772474455</v>
      </c>
      <c r="P3" s="67">
        <v>797.80776026415663</v>
      </c>
      <c r="R3" s="46"/>
    </row>
    <row r="4" spans="1:18" x14ac:dyDescent="0.3">
      <c r="A4" s="7" t="s">
        <v>1</v>
      </c>
      <c r="B4" s="7" t="s">
        <v>149</v>
      </c>
      <c r="C4" s="24">
        <v>258.15999999999997</v>
      </c>
      <c r="D4" s="24">
        <v>191.08700000000005</v>
      </c>
      <c r="E4" s="24">
        <v>195.09099999999992</v>
      </c>
      <c r="F4" s="24">
        <v>208.37199999999993</v>
      </c>
      <c r="G4" s="24">
        <v>269.43278494797499</v>
      </c>
      <c r="H4" s="24">
        <v>179.65117766134802</v>
      </c>
      <c r="I4" s="24">
        <v>163.68698150305141</v>
      </c>
      <c r="J4" s="24">
        <v>250.71354262377201</v>
      </c>
      <c r="K4" s="24">
        <v>222.58662405643778</v>
      </c>
      <c r="L4" s="24">
        <v>199.55678675006308</v>
      </c>
      <c r="M4" s="24">
        <v>165.10547147273991</v>
      </c>
      <c r="N4" s="24">
        <v>265.85662685082571</v>
      </c>
      <c r="O4" s="24">
        <v>219.99634121303529</v>
      </c>
      <c r="P4" s="68">
        <v>187.05524187314501</v>
      </c>
      <c r="R4" s="46"/>
    </row>
    <row r="5" spans="1:18" x14ac:dyDescent="0.3">
      <c r="A5" s="7" t="s">
        <v>2</v>
      </c>
      <c r="B5" s="7" t="s">
        <v>150</v>
      </c>
      <c r="C5" s="24">
        <v>235.846</v>
      </c>
      <c r="D5" s="24">
        <v>228.976</v>
      </c>
      <c r="E5" s="24">
        <v>201.27700000000004</v>
      </c>
      <c r="F5" s="24">
        <v>226.44457699999987</v>
      </c>
      <c r="G5" s="24">
        <v>236.04287852431801</v>
      </c>
      <c r="H5" s="24">
        <v>231.960428715191</v>
      </c>
      <c r="I5" s="24">
        <v>181.78823912162818</v>
      </c>
      <c r="J5" s="24">
        <v>216.35473905544711</v>
      </c>
      <c r="K5" s="24">
        <v>230.28518233323189</v>
      </c>
      <c r="L5" s="24">
        <v>226.66754515852591</v>
      </c>
      <c r="M5" s="24">
        <v>201.1187669851341</v>
      </c>
      <c r="N5" s="24">
        <v>220.49292691784461</v>
      </c>
      <c r="O5" s="24">
        <v>230.84193466584617</v>
      </c>
      <c r="P5" s="68">
        <v>225.77552536643083</v>
      </c>
      <c r="R5" s="46"/>
    </row>
    <row r="6" spans="1:18" x14ac:dyDescent="0.3">
      <c r="A6" s="7" t="s">
        <v>151</v>
      </c>
      <c r="B6" s="7" t="s">
        <v>152</v>
      </c>
      <c r="C6" s="24">
        <v>35.112000000000002</v>
      </c>
      <c r="D6" s="24">
        <v>36.542999999999999</v>
      </c>
      <c r="E6" s="24">
        <v>36.873999999999995</v>
      </c>
      <c r="F6" s="24">
        <v>38.200000000000017</v>
      </c>
      <c r="G6" s="24">
        <v>34.761528923621</v>
      </c>
      <c r="H6" s="24">
        <v>53.055695823712</v>
      </c>
      <c r="I6" s="24">
        <v>35.315576173356405</v>
      </c>
      <c r="J6" s="24">
        <v>37.275801818727999</v>
      </c>
      <c r="K6" s="24">
        <v>29.122926066083302</v>
      </c>
      <c r="L6" s="24">
        <v>29.635931159049797</v>
      </c>
      <c r="M6" s="24">
        <v>30.8370698672359</v>
      </c>
      <c r="N6" s="24">
        <v>30.807127870721814</v>
      </c>
      <c r="O6" s="24">
        <v>27.798347788309599</v>
      </c>
      <c r="P6" s="68">
        <v>28.347867358097105</v>
      </c>
      <c r="R6" s="46"/>
    </row>
    <row r="7" spans="1:18" x14ac:dyDescent="0.3">
      <c r="A7" s="7" t="s">
        <v>3</v>
      </c>
      <c r="B7" s="7" t="s">
        <v>153</v>
      </c>
      <c r="C7" s="24">
        <v>255.64099999999999</v>
      </c>
      <c r="D7" s="24">
        <v>230.22300000000004</v>
      </c>
      <c r="E7" s="24">
        <v>238.77999999999997</v>
      </c>
      <c r="F7" s="24">
        <v>253.99399999999991</v>
      </c>
      <c r="G7" s="24">
        <v>268.25900000000001</v>
      </c>
      <c r="H7" s="24">
        <v>226.30247417912301</v>
      </c>
      <c r="I7" s="24">
        <v>238.10110075984392</v>
      </c>
      <c r="J7" s="24">
        <v>214.02039415604091</v>
      </c>
      <c r="K7" s="24">
        <v>245.89708149099158</v>
      </c>
      <c r="L7" s="24">
        <v>218.71650908730507</v>
      </c>
      <c r="M7" s="24">
        <v>192.74419380209051</v>
      </c>
      <c r="N7" s="24">
        <v>249.14456283824575</v>
      </c>
      <c r="O7" s="24">
        <v>229.23314054555601</v>
      </c>
      <c r="P7" s="68">
        <v>221.70713063863059</v>
      </c>
      <c r="R7" s="46"/>
    </row>
    <row r="8" spans="1:18" x14ac:dyDescent="0.3">
      <c r="A8" s="7" t="s">
        <v>241</v>
      </c>
      <c r="B8" s="7" t="s">
        <v>242</v>
      </c>
      <c r="C8" s="24">
        <v>0</v>
      </c>
      <c r="D8" s="24">
        <v>0</v>
      </c>
      <c r="E8" s="24">
        <v>0</v>
      </c>
      <c r="F8" s="24">
        <v>0</v>
      </c>
      <c r="G8" s="24">
        <v>-87.281000000000006</v>
      </c>
      <c r="H8" s="24">
        <v>-4.1082809999999901</v>
      </c>
      <c r="I8" s="24">
        <v>-71.855812</v>
      </c>
      <c r="J8" s="24">
        <v>25.630472000000001</v>
      </c>
      <c r="K8" s="24">
        <v>0.75470694999999999</v>
      </c>
      <c r="L8" s="24">
        <v>16.86391291</v>
      </c>
      <c r="M8" s="24">
        <v>-24.82676811</v>
      </c>
      <c r="N8" s="24">
        <v>18.133138349999999</v>
      </c>
      <c r="O8" s="24">
        <v>-13.53737467</v>
      </c>
      <c r="P8" s="68">
        <v>-3.1230232080000011</v>
      </c>
      <c r="R8" s="46"/>
    </row>
    <row r="9" spans="1:18" s="4" customFormat="1" ht="15" thickBot="1" x14ac:dyDescent="0.35">
      <c r="A9" s="10" t="s">
        <v>4</v>
      </c>
      <c r="B9" s="10" t="s">
        <v>154</v>
      </c>
      <c r="C9" s="25">
        <v>784.7589999999999</v>
      </c>
      <c r="D9" s="25">
        <v>686.82900000000006</v>
      </c>
      <c r="E9" s="25">
        <v>672.02199999999993</v>
      </c>
      <c r="F9" s="25">
        <v>727.01057699999978</v>
      </c>
      <c r="G9" s="25">
        <v>721.21519239591407</v>
      </c>
      <c r="H9" s="25">
        <v>686.86149537937399</v>
      </c>
      <c r="I9" s="25">
        <v>547.03608555787991</v>
      </c>
      <c r="J9" s="25">
        <v>743.99494965398799</v>
      </c>
      <c r="K9" s="25">
        <f>SUM(K4:K8)</f>
        <v>728.64652089674462</v>
      </c>
      <c r="L9" s="25">
        <f>SUM(L4:L8)</f>
        <v>691.44068506494375</v>
      </c>
      <c r="M9" s="25">
        <v>564.9787340172004</v>
      </c>
      <c r="N9" s="25">
        <v>784.43438282763793</v>
      </c>
      <c r="O9" s="25">
        <v>694.33238954274702</v>
      </c>
      <c r="P9" s="67">
        <v>2048.4275211137974</v>
      </c>
      <c r="R9" s="46"/>
    </row>
    <row r="10" spans="1:18" s="4" customFormat="1" ht="15" thickBot="1" x14ac:dyDescent="0.35">
      <c r="A10" s="12" t="s">
        <v>5</v>
      </c>
      <c r="B10" s="12" t="s">
        <v>155</v>
      </c>
      <c r="C10" s="28">
        <v>82.903999999999911</v>
      </c>
      <c r="D10" s="28">
        <v>62.359999999999815</v>
      </c>
      <c r="E10" s="28">
        <v>95.386000000000195</v>
      </c>
      <c r="F10" s="28">
        <v>60.603423000000362</v>
      </c>
      <c r="G10" s="28">
        <v>197.26458667735892</v>
      </c>
      <c r="H10" s="28">
        <v>72.620519266190513</v>
      </c>
      <c r="I10" s="28">
        <f>I3-I9</f>
        <v>165.72617579954522</v>
      </c>
      <c r="J10" s="28">
        <v>8.6527282214008565</v>
      </c>
      <c r="K10" s="28">
        <f>K3-K9</f>
        <v>75.89390117469236</v>
      </c>
      <c r="L10" s="28">
        <f>L3-L9</f>
        <v>71.097018616396213</v>
      </c>
      <c r="M10" s="28">
        <v>97.614215025037595</v>
      </c>
      <c r="N10" s="28">
        <v>64.753940577488663</v>
      </c>
      <c r="O10" s="28">
        <v>134.57446818199739</v>
      </c>
      <c r="P10" s="76">
        <v>138.04501823585312</v>
      </c>
      <c r="R10" s="46"/>
    </row>
    <row r="11" spans="1:18" x14ac:dyDescent="0.3">
      <c r="A11" s="7" t="s">
        <v>6</v>
      </c>
      <c r="B11" s="7" t="s">
        <v>156</v>
      </c>
      <c r="C11" s="24">
        <v>-1.7610000000000001</v>
      </c>
      <c r="D11" s="24">
        <v>-1.9249999999999998</v>
      </c>
      <c r="E11" s="24">
        <v>-2.2869999999999999</v>
      </c>
      <c r="F11" s="24">
        <v>-2.3890000000000002</v>
      </c>
      <c r="G11" s="24">
        <v>-1.7250000000000001</v>
      </c>
      <c r="H11" s="24">
        <v>1.1862429086705</v>
      </c>
      <c r="I11" s="24">
        <v>-2.9224919456367999</v>
      </c>
      <c r="J11" s="24">
        <v>-2.1450508603720002</v>
      </c>
      <c r="K11" s="24">
        <v>-0.63554553513149958</v>
      </c>
      <c r="L11" s="24">
        <v>-1.5381024729021</v>
      </c>
      <c r="M11" s="24">
        <v>-3.1396033839226001</v>
      </c>
      <c r="N11" s="24">
        <v>-4.875251366587201</v>
      </c>
      <c r="O11" s="24">
        <v>-3.0182165721717</v>
      </c>
      <c r="P11" s="68">
        <v>-3.7896238690397004</v>
      </c>
      <c r="R11" s="46"/>
    </row>
    <row r="12" spans="1:18" x14ac:dyDescent="0.3">
      <c r="A12" s="7" t="s">
        <v>16</v>
      </c>
      <c r="B12" s="7" t="s">
        <v>136</v>
      </c>
      <c r="C12" s="24">
        <v>20.619</v>
      </c>
      <c r="D12" s="24">
        <v>-17.738</v>
      </c>
      <c r="E12" s="24">
        <v>-19.603999999999999</v>
      </c>
      <c r="F12" s="24">
        <v>2.0679999999999996</v>
      </c>
      <c r="G12" s="24">
        <v>-27.480815527739001</v>
      </c>
      <c r="H12" s="24">
        <v>11.0804278434608</v>
      </c>
      <c r="I12" s="24">
        <v>-12.142484487714999</v>
      </c>
      <c r="J12" s="24">
        <v>35.987016273275998</v>
      </c>
      <c r="K12" s="24">
        <v>6.6280875105299</v>
      </c>
      <c r="L12" s="24">
        <v>-6.2657581915250002</v>
      </c>
      <c r="M12" s="24">
        <v>-8.0408852949194003</v>
      </c>
      <c r="N12" s="24">
        <v>-2.6410937183304988</v>
      </c>
      <c r="O12" s="24">
        <v>-11.0544753962838</v>
      </c>
      <c r="P12" s="68">
        <v>17.723024558130902</v>
      </c>
    </row>
    <row r="13" spans="1:18" s="4" customFormat="1" x14ac:dyDescent="0.3">
      <c r="A13" s="7" t="s">
        <v>7</v>
      </c>
      <c r="B13" s="7" t="s">
        <v>156</v>
      </c>
      <c r="C13" s="24">
        <v>18.858000000000001</v>
      </c>
      <c r="D13" s="24">
        <v>-19.663</v>
      </c>
      <c r="E13" s="24">
        <v>-21.890999999999998</v>
      </c>
      <c r="F13" s="24">
        <v>-0.32100000000000062</v>
      </c>
      <c r="G13" s="24">
        <v>-29.205815527739002</v>
      </c>
      <c r="H13" s="24">
        <v>12.266670752131301</v>
      </c>
      <c r="I13" s="24">
        <v>-15.064976433351799</v>
      </c>
      <c r="J13" s="24">
        <v>33.841965412904003</v>
      </c>
      <c r="K13" s="24">
        <f>SUM(K11:K12)</f>
        <v>5.9925419753984004</v>
      </c>
      <c r="L13" s="24">
        <f>SUM(L11:L12)</f>
        <v>-7.8038606644271002</v>
      </c>
      <c r="M13" s="24">
        <v>-11.180488678842</v>
      </c>
      <c r="N13" s="24">
        <v>-7.5163450849177016</v>
      </c>
      <c r="O13" s="24">
        <v>-14.072691968455501</v>
      </c>
      <c r="P13" s="68">
        <v>13.933400689091201</v>
      </c>
    </row>
    <row r="14" spans="1:18" s="4" customFormat="1" ht="15" thickBot="1" x14ac:dyDescent="0.35">
      <c r="A14" s="10" t="s">
        <v>8</v>
      </c>
      <c r="B14" s="10" t="s">
        <v>113</v>
      </c>
      <c r="C14" s="25">
        <v>101.76199999999992</v>
      </c>
      <c r="D14" s="25">
        <v>42.696999999999818</v>
      </c>
      <c r="E14" s="25">
        <v>73.495000000000203</v>
      </c>
      <c r="F14" s="25">
        <v>60.282423000000364</v>
      </c>
      <c r="G14" s="25">
        <v>168.05877114961993</v>
      </c>
      <c r="H14" s="25">
        <v>84.887190018321817</v>
      </c>
      <c r="I14" s="25">
        <v>150.66119936619342</v>
      </c>
      <c r="J14" s="25">
        <v>42.494693634304859</v>
      </c>
      <c r="K14" s="25">
        <f>K10+K13</f>
        <v>81.886443150090756</v>
      </c>
      <c r="L14" s="25">
        <f>L13+L10</f>
        <v>63.293157951969114</v>
      </c>
      <c r="M14" s="25">
        <v>86.433726346195598</v>
      </c>
      <c r="N14" s="25">
        <v>57.23759507753293</v>
      </c>
      <c r="O14" s="25">
        <v>120.5017762135419</v>
      </c>
      <c r="P14" s="67">
        <v>151.97841892494426</v>
      </c>
    </row>
    <row r="15" spans="1:18" x14ac:dyDescent="0.3">
      <c r="A15" s="7" t="s">
        <v>9</v>
      </c>
      <c r="B15" s="7" t="s">
        <v>157</v>
      </c>
      <c r="C15" s="24">
        <v>28.981000000000002</v>
      </c>
      <c r="D15" s="24">
        <v>14.427</v>
      </c>
      <c r="E15" s="24">
        <v>21.114999999999998</v>
      </c>
      <c r="F15" s="24">
        <v>29.571000000000002</v>
      </c>
      <c r="G15" s="24">
        <v>59.924578865187001</v>
      </c>
      <c r="H15" s="24">
        <v>25.7190018865338</v>
      </c>
      <c r="I15" s="24">
        <v>51.011546702075798</v>
      </c>
      <c r="J15" s="24">
        <v>-10.820291940735</v>
      </c>
      <c r="K15" s="24">
        <v>21.893930353430701</v>
      </c>
      <c r="L15" s="24">
        <v>19.810321048144299</v>
      </c>
      <c r="M15" s="24">
        <v>24.225257272543999</v>
      </c>
      <c r="N15" s="24">
        <v>22.4181525687403</v>
      </c>
      <c r="O15" s="24">
        <v>32.840881999431602</v>
      </c>
      <c r="P15" s="68">
        <v>39.423019330193398</v>
      </c>
    </row>
    <row r="16" spans="1:18" s="4" customFormat="1" ht="15" thickBot="1" x14ac:dyDescent="0.35">
      <c r="A16" s="10" t="s">
        <v>10</v>
      </c>
      <c r="B16" s="10" t="s">
        <v>158</v>
      </c>
      <c r="C16" s="25">
        <v>72.780999999999921</v>
      </c>
      <c r="D16" s="25">
        <v>28.269999999999815</v>
      </c>
      <c r="E16" s="25">
        <v>52.380000000000209</v>
      </c>
      <c r="F16" s="25">
        <v>30.711423000000366</v>
      </c>
      <c r="G16" s="25">
        <v>108.13419228443293</v>
      </c>
      <c r="H16" s="25">
        <v>59.168188131788014</v>
      </c>
      <c r="I16" s="25">
        <v>99.64965266411761</v>
      </c>
      <c r="J16" s="25">
        <v>53.314985575039856</v>
      </c>
      <c r="K16" s="25">
        <f>K14-K15</f>
        <v>59.992512796660051</v>
      </c>
      <c r="L16" s="25">
        <f>L14-L15</f>
        <v>43.482836903824818</v>
      </c>
      <c r="M16" s="25">
        <v>62.2084690736516</v>
      </c>
      <c r="N16" s="25">
        <v>34.819442508792619</v>
      </c>
      <c r="O16" s="25">
        <v>87.6608942141103</v>
      </c>
      <c r="P16" s="67">
        <v>112.5553995947509</v>
      </c>
    </row>
    <row r="17" spans="1:16" x14ac:dyDescent="0.3">
      <c r="C17" s="27"/>
      <c r="D17" s="27"/>
      <c r="E17" s="27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77"/>
    </row>
    <row r="18" spans="1:16" s="4" customFormat="1" x14ac:dyDescent="0.3">
      <c r="A18" s="4" t="s">
        <v>137</v>
      </c>
      <c r="B18" s="4" t="s">
        <v>159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78"/>
    </row>
    <row r="19" spans="1:16" s="4" customFormat="1" hidden="1" x14ac:dyDescent="0.3">
      <c r="A19" s="4" t="s">
        <v>139</v>
      </c>
      <c r="B19" s="4" t="s">
        <v>160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>
        <f t="shared" ref="M19:M21" si="0">H19+I19+J19</f>
        <v>0</v>
      </c>
      <c r="N19" s="24">
        <v>0</v>
      </c>
      <c r="O19" s="24"/>
      <c r="P19" s="68"/>
    </row>
    <row r="20" spans="1:16" hidden="1" x14ac:dyDescent="0.3">
      <c r="A20" s="7" t="s">
        <v>161</v>
      </c>
      <c r="C20" s="24">
        <v>0</v>
      </c>
      <c r="D20" s="24">
        <v>0</v>
      </c>
      <c r="E20" s="24">
        <v>0</v>
      </c>
      <c r="F20" s="24">
        <v>-0.79700000000000004</v>
      </c>
      <c r="G20" s="24">
        <v>-0.79700000000000004</v>
      </c>
      <c r="H20" s="24">
        <v>-0.79700000000000004</v>
      </c>
      <c r="I20" s="24">
        <v>-0.79700000000000004</v>
      </c>
      <c r="J20" s="24">
        <v>-0.79700000000000004</v>
      </c>
      <c r="K20" s="24">
        <v>-0.79700000000000004</v>
      </c>
      <c r="L20" s="24">
        <v>-0.79700000000000004</v>
      </c>
      <c r="M20" s="24">
        <f t="shared" si="0"/>
        <v>-2.391</v>
      </c>
      <c r="N20" s="24">
        <v>-2.391</v>
      </c>
      <c r="O20" s="24"/>
      <c r="P20" s="68"/>
    </row>
    <row r="21" spans="1:16" hidden="1" x14ac:dyDescent="0.3">
      <c r="A21" s="7" t="s">
        <v>138</v>
      </c>
      <c r="C21" s="24">
        <v>0</v>
      </c>
      <c r="D21" s="24">
        <v>0</v>
      </c>
      <c r="E21" s="24">
        <v>0</v>
      </c>
      <c r="F21" s="24">
        <v>0.215</v>
      </c>
      <c r="G21" s="24">
        <v>0.215</v>
      </c>
      <c r="H21" s="24">
        <v>0.215</v>
      </c>
      <c r="I21" s="24">
        <v>0.215</v>
      </c>
      <c r="J21" s="24">
        <v>0.215</v>
      </c>
      <c r="K21" s="24">
        <v>0.215</v>
      </c>
      <c r="L21" s="24">
        <v>0.215</v>
      </c>
      <c r="M21" s="24">
        <f t="shared" si="0"/>
        <v>0.64500000000000002</v>
      </c>
      <c r="N21" s="24">
        <v>0.64500000000000002</v>
      </c>
      <c r="O21" s="24"/>
      <c r="P21" s="68"/>
    </row>
    <row r="22" spans="1:16" s="4" customFormat="1" x14ac:dyDescent="0.3">
      <c r="A22" s="19" t="s">
        <v>139</v>
      </c>
      <c r="B22" s="19" t="s">
        <v>168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68"/>
    </row>
    <row r="23" spans="1:16" x14ac:dyDescent="0.3">
      <c r="A23" s="7" t="s">
        <v>140</v>
      </c>
      <c r="B23" s="7" t="s">
        <v>162</v>
      </c>
      <c r="C23" s="24">
        <v>7.5350000000000001</v>
      </c>
      <c r="D23" s="24">
        <v>18.48</v>
      </c>
      <c r="E23" s="24">
        <v>-161.60599999999999</v>
      </c>
      <c r="F23" s="24">
        <v>-0.867999999999995</v>
      </c>
      <c r="G23" s="24">
        <v>48.276499000000001</v>
      </c>
      <c r="H23" s="24">
        <v>55.312063999999992</v>
      </c>
      <c r="I23" s="24">
        <v>53.609032000000013</v>
      </c>
      <c r="J23" s="24">
        <v>43.795293000000001</v>
      </c>
      <c r="K23" s="24">
        <v>48.676304053709998</v>
      </c>
      <c r="L23" s="24">
        <v>47.649551946290003</v>
      </c>
      <c r="M23" s="24">
        <v>45.885951393529993</v>
      </c>
      <c r="N23" s="24">
        <v>35.860948717510013</v>
      </c>
      <c r="O23" s="24">
        <v>19.356791581780001</v>
      </c>
      <c r="P23" s="68">
        <v>0</v>
      </c>
    </row>
    <row r="24" spans="1:16" x14ac:dyDescent="0.3">
      <c r="A24" s="7" t="s">
        <v>141</v>
      </c>
      <c r="B24" s="7" t="s">
        <v>169</v>
      </c>
      <c r="C24" s="24">
        <v>-2.0344500000000001</v>
      </c>
      <c r="D24" s="24">
        <v>-4.9896000000000011</v>
      </c>
      <c r="E24" s="24">
        <v>43.634050000000002</v>
      </c>
      <c r="F24" s="24">
        <v>-7.7339999999999982</v>
      </c>
      <c r="G24" s="24">
        <v>-12.069125</v>
      </c>
      <c r="H24" s="24">
        <v>-13.828016000000002</v>
      </c>
      <c r="I24" s="24">
        <v>-13.402258</v>
      </c>
      <c r="J24" s="24">
        <v>-8.9745259999999991</v>
      </c>
      <c r="K24" s="24">
        <v>-11.682312972890399</v>
      </c>
      <c r="L24" s="24">
        <v>-11.435892027109601</v>
      </c>
      <c r="M24" s="24">
        <v>-11.012628774447201</v>
      </c>
      <c r="N24" s="24">
        <v>-12.748809166363394</v>
      </c>
      <c r="O24" s="24">
        <v>-4.4520620638094002</v>
      </c>
      <c r="P24" s="68">
        <v>0</v>
      </c>
    </row>
    <row r="25" spans="1:16" x14ac:dyDescent="0.3">
      <c r="A25" s="7" t="s">
        <v>142</v>
      </c>
      <c r="B25" s="7" t="s">
        <v>163</v>
      </c>
      <c r="C25" s="24">
        <v>11.561999999999999</v>
      </c>
      <c r="D25" s="24">
        <v>-7.8239999999999998</v>
      </c>
      <c r="E25" s="24">
        <v>18.494</v>
      </c>
      <c r="F25" s="24">
        <v>8.4670000000000023</v>
      </c>
      <c r="G25" s="24">
        <v>-9.4903209999999998</v>
      </c>
      <c r="H25" s="24">
        <v>0.57397399999999976</v>
      </c>
      <c r="I25" s="24">
        <v>-11.471638</v>
      </c>
      <c r="J25" s="24">
        <v>12.584498</v>
      </c>
      <c r="K25" s="24">
        <v>5.4387512164698002</v>
      </c>
      <c r="L25" s="24">
        <v>-1.8288828084698003</v>
      </c>
      <c r="M25" s="24">
        <v>-14.939461145181799</v>
      </c>
      <c r="N25" s="24">
        <v>14.2959448122062</v>
      </c>
      <c r="O25" s="24">
        <v>-16.9716525271695</v>
      </c>
      <c r="P25" s="68">
        <v>7.7089300584516991</v>
      </c>
    </row>
    <row r="26" spans="1:16" x14ac:dyDescent="0.3">
      <c r="A26" s="7" t="s">
        <v>143</v>
      </c>
      <c r="B26" s="7" t="s">
        <v>164</v>
      </c>
      <c r="C26" s="24">
        <v>9.0540000000000003</v>
      </c>
      <c r="D26" s="24">
        <v>-4.2270000000000003</v>
      </c>
      <c r="E26" s="24">
        <v>17.213000000000001</v>
      </c>
      <c r="F26" s="24">
        <v>2.6060000000000016</v>
      </c>
      <c r="G26" s="24">
        <v>-7.4466000000000001</v>
      </c>
      <c r="H26" s="24">
        <v>4.6756000000000002</v>
      </c>
      <c r="I26" s="24">
        <v>-7.5640000000000009</v>
      </c>
      <c r="J26" s="24">
        <v>6.8138370000000004</v>
      </c>
      <c r="K26" s="24">
        <v>0.37990000000000002</v>
      </c>
      <c r="L26" s="24">
        <v>-2.2366799999999998</v>
      </c>
      <c r="M26" s="24">
        <v>-3.7814199999999998</v>
      </c>
      <c r="N26" s="24">
        <v>2.9252999999999996</v>
      </c>
      <c r="O26" s="24">
        <v>0.1152</v>
      </c>
      <c r="P26" s="68">
        <v>0.13200000000000001</v>
      </c>
    </row>
    <row r="27" spans="1:16" x14ac:dyDescent="0.3">
      <c r="A27" s="7" t="s">
        <v>144</v>
      </c>
      <c r="B27" s="7" t="s">
        <v>165</v>
      </c>
      <c r="C27" s="24">
        <v>-2.444</v>
      </c>
      <c r="D27" s="24">
        <v>1.1439999999999999</v>
      </c>
      <c r="E27" s="24">
        <v>-4.6509999999999998</v>
      </c>
      <c r="F27" s="24">
        <v>0.40799999999999947</v>
      </c>
      <c r="G27" s="24">
        <v>1.86165</v>
      </c>
      <c r="H27" s="24">
        <v>-1.1688749999999999</v>
      </c>
      <c r="I27" s="24">
        <v>1.8909750000000001</v>
      </c>
      <c r="J27" s="24">
        <v>-1.55915</v>
      </c>
      <c r="K27" s="24">
        <v>-9.1175999999999993E-2</v>
      </c>
      <c r="L27" s="24">
        <v>0.53680319999999992</v>
      </c>
      <c r="M27" s="24">
        <v>0.90754080000000004</v>
      </c>
      <c r="N27" s="24">
        <v>-0.70207199999999992</v>
      </c>
      <c r="O27" s="24">
        <v>-2.7647999999999999E-2</v>
      </c>
      <c r="P27" s="68">
        <v>-2.9207999999999998E-2</v>
      </c>
    </row>
    <row r="28" spans="1:16" s="4" customFormat="1" ht="15" thickBot="1" x14ac:dyDescent="0.35">
      <c r="A28" s="10" t="s">
        <v>145</v>
      </c>
      <c r="B28" s="10" t="s">
        <v>166</v>
      </c>
      <c r="C28" s="25">
        <f t="shared" ref="C28:H28" si="1">SUM(C23:C27)</f>
        <v>23.672550000000005</v>
      </c>
      <c r="D28" s="25">
        <f t="shared" si="1"/>
        <v>2.5833999999999993</v>
      </c>
      <c r="E28" s="25">
        <f t="shared" si="1"/>
        <v>-86.915949999999995</v>
      </c>
      <c r="F28" s="25">
        <f t="shared" si="1"/>
        <v>2.8790000000000102</v>
      </c>
      <c r="G28" s="25">
        <f t="shared" si="1"/>
        <v>21.132103000000001</v>
      </c>
      <c r="H28" s="25">
        <f t="shared" si="1"/>
        <v>45.56474699999999</v>
      </c>
      <c r="I28" s="25">
        <v>23.062111000000012</v>
      </c>
      <c r="J28" s="25">
        <f>SUM(J23:J27)</f>
        <v>52.659951999999997</v>
      </c>
      <c r="K28" s="25">
        <f>SUM(K23:K27)</f>
        <v>42.721466297289396</v>
      </c>
      <c r="L28" s="25">
        <f>SUM(L23:L27)</f>
        <v>32.684900310710603</v>
      </c>
      <c r="M28" s="25">
        <v>17.059982273900996</v>
      </c>
      <c r="N28" s="25">
        <v>39.631312363352819</v>
      </c>
      <c r="O28" s="25">
        <v>-1.9793710091989001</v>
      </c>
      <c r="P28" s="67">
        <v>7.8117220584517</v>
      </c>
    </row>
    <row r="29" spans="1:16" s="4" customFormat="1" ht="15" thickBot="1" x14ac:dyDescent="0.35">
      <c r="A29" s="10" t="s">
        <v>146</v>
      </c>
      <c r="B29" s="10" t="s">
        <v>167</v>
      </c>
      <c r="C29" s="25">
        <f t="shared" ref="C29:H29" si="2">C16+C28</f>
        <v>96.453549999999922</v>
      </c>
      <c r="D29" s="25">
        <f t="shared" si="2"/>
        <v>30.853399999999816</v>
      </c>
      <c r="E29" s="25">
        <f t="shared" si="2"/>
        <v>-34.535949999999787</v>
      </c>
      <c r="F29" s="25">
        <f t="shared" si="2"/>
        <v>33.590423000000378</v>
      </c>
      <c r="G29" s="25">
        <f t="shared" si="2"/>
        <v>129.26629528443294</v>
      </c>
      <c r="H29" s="25">
        <f t="shared" si="2"/>
        <v>104.732935131788</v>
      </c>
      <c r="I29" s="25">
        <v>122.71176366411763</v>
      </c>
      <c r="J29" s="25">
        <f>J28+J16</f>
        <v>105.97493757503986</v>
      </c>
      <c r="K29" s="25">
        <f>K28+K16</f>
        <v>102.71397909394945</v>
      </c>
      <c r="L29" s="25">
        <f>L16+L28</f>
        <v>76.167737214535421</v>
      </c>
      <c r="M29" s="25">
        <v>79.268451347552599</v>
      </c>
      <c r="N29" s="25">
        <v>74.450754872145438</v>
      </c>
      <c r="O29" s="25">
        <f>O16+O28</f>
        <v>85.6815232049114</v>
      </c>
      <c r="P29" s="67">
        <v>120.36712165320259</v>
      </c>
    </row>
    <row r="30" spans="1:16" x14ac:dyDescent="0.3">
      <c r="O30" s="46"/>
    </row>
    <row r="31" spans="1:16" x14ac:dyDescent="0.3">
      <c r="O31" s="46"/>
    </row>
    <row r="32" spans="1:16" x14ac:dyDescent="0.3">
      <c r="O32" s="46"/>
    </row>
    <row r="33" spans="15:15" x14ac:dyDescent="0.3">
      <c r="O33" s="46"/>
    </row>
    <row r="34" spans="15:15" x14ac:dyDescent="0.3">
      <c r="O34" s="46"/>
    </row>
    <row r="35" spans="15:15" x14ac:dyDescent="0.3">
      <c r="O35" s="46"/>
    </row>
    <row r="36" spans="15:15" x14ac:dyDescent="0.3">
      <c r="O36" s="46"/>
    </row>
  </sheetData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51"/>
  <sheetViews>
    <sheetView zoomScaleNormal="100" workbookViewId="0">
      <pane xSplit="2" ySplit="3" topLeftCell="C4" activePane="bottomRight" state="frozen"/>
      <selection sqref="A1:H1"/>
      <selection pane="topRight" sqref="A1:H1"/>
      <selection pane="bottomLeft" sqref="A1:H1"/>
      <selection pane="bottomRight" sqref="A1:H1"/>
    </sheetView>
  </sheetViews>
  <sheetFormatPr baseColWidth="10" defaultColWidth="11.5546875" defaultRowHeight="14.4" x14ac:dyDescent="0.3"/>
  <cols>
    <col min="1" max="1" width="27.33203125" style="3" bestFit="1" customWidth="1"/>
    <col min="2" max="2" width="29.33203125" style="3" bestFit="1" customWidth="1"/>
    <col min="3" max="9" width="7.77734375" style="7" bestFit="1" customWidth="1"/>
    <col min="10" max="16" width="7.77734375" style="3" bestFit="1" customWidth="1"/>
    <col min="17" max="16384" width="11.5546875" style="3"/>
  </cols>
  <sheetData>
    <row r="1" spans="1:16" ht="28.8" x14ac:dyDescent="0.55000000000000004">
      <c r="A1" s="101" t="s">
        <v>63</v>
      </c>
      <c r="B1" s="101"/>
      <c r="C1" s="101"/>
      <c r="D1" s="101"/>
      <c r="E1" s="101"/>
      <c r="F1" s="101"/>
      <c r="G1" s="101"/>
      <c r="H1" s="101"/>
    </row>
    <row r="3" spans="1:16" x14ac:dyDescent="0.3">
      <c r="A3" s="4" t="s">
        <v>15</v>
      </c>
      <c r="B3" s="4" t="s">
        <v>96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32</v>
      </c>
      <c r="H3" s="6" t="s">
        <v>34</v>
      </c>
      <c r="I3" s="6" t="s">
        <v>33</v>
      </c>
      <c r="J3" s="6" t="s">
        <v>210</v>
      </c>
      <c r="K3" s="6" t="s">
        <v>233</v>
      </c>
      <c r="L3" s="6" t="s">
        <v>237</v>
      </c>
      <c r="M3" s="6" t="s">
        <v>247</v>
      </c>
      <c r="N3" s="6" t="s">
        <v>251</v>
      </c>
      <c r="O3" s="6" t="s">
        <v>255</v>
      </c>
      <c r="P3" s="79" t="s">
        <v>256</v>
      </c>
    </row>
    <row r="4" spans="1:16" x14ac:dyDescent="0.3">
      <c r="A4" s="2" t="s">
        <v>35</v>
      </c>
      <c r="B4" s="2" t="s">
        <v>64</v>
      </c>
      <c r="C4" s="4"/>
      <c r="D4" s="4"/>
      <c r="E4" s="4"/>
      <c r="F4" s="4"/>
      <c r="G4" s="4"/>
      <c r="H4" s="4"/>
      <c r="I4" s="4"/>
      <c r="J4" s="4"/>
      <c r="K4" s="4"/>
      <c r="P4" s="80"/>
    </row>
    <row r="5" spans="1:16" x14ac:dyDescent="0.3">
      <c r="A5" s="3" t="s">
        <v>36</v>
      </c>
      <c r="B5" s="3" t="s">
        <v>65</v>
      </c>
      <c r="C5" s="24">
        <v>912.63300000000004</v>
      </c>
      <c r="D5" s="24">
        <v>901.61800000000005</v>
      </c>
      <c r="E5" s="24">
        <v>897.02800000000002</v>
      </c>
      <c r="F5" s="24">
        <v>883.827</v>
      </c>
      <c r="G5" s="24">
        <v>858.77136910280603</v>
      </c>
      <c r="H5" s="24">
        <v>829.45225778552799</v>
      </c>
      <c r="I5" s="24">
        <v>812.02843192637988</v>
      </c>
      <c r="J5" s="24">
        <v>792.864959903103</v>
      </c>
      <c r="K5" s="24">
        <v>774.37083662727116</v>
      </c>
      <c r="L5" s="24">
        <v>759.77571107184917</v>
      </c>
      <c r="M5" s="24">
        <v>746.03679076441153</v>
      </c>
      <c r="N5" s="24">
        <v>752.7754470187366</v>
      </c>
      <c r="O5" s="24">
        <v>737.54226027136713</v>
      </c>
      <c r="P5" s="68">
        <v>734.44231476495031</v>
      </c>
    </row>
    <row r="6" spans="1:16" x14ac:dyDescent="0.3">
      <c r="A6" s="3" t="s">
        <v>37</v>
      </c>
      <c r="B6" s="3" t="s">
        <v>66</v>
      </c>
      <c r="C6" s="24">
        <v>65</v>
      </c>
      <c r="D6" s="24">
        <v>63.002000000000002</v>
      </c>
      <c r="E6" s="24">
        <v>58.064999999999998</v>
      </c>
      <c r="F6" s="24">
        <v>45.930999999999997</v>
      </c>
      <c r="G6" s="24">
        <v>41.600524030000003</v>
      </c>
      <c r="H6" s="24">
        <v>36.603213724</v>
      </c>
      <c r="I6" s="24">
        <v>30.635387008999999</v>
      </c>
      <c r="J6" s="24">
        <v>26.108386024000001</v>
      </c>
      <c r="K6" s="24">
        <v>33.107898877771994</v>
      </c>
      <c r="L6" s="24">
        <v>31.7799353205736</v>
      </c>
      <c r="M6" s="24">
        <v>30.5431168763036</v>
      </c>
      <c r="N6" s="24">
        <v>34.650587564303201</v>
      </c>
      <c r="O6" s="24">
        <v>39.937113357884598</v>
      </c>
      <c r="P6" s="68">
        <v>45.13783785429861</v>
      </c>
    </row>
    <row r="7" spans="1:16" x14ac:dyDescent="0.3">
      <c r="A7" s="3" t="s">
        <v>38</v>
      </c>
      <c r="B7" s="3" t="s">
        <v>38</v>
      </c>
      <c r="C7" s="24">
        <v>208.01180299999999</v>
      </c>
      <c r="D7" s="24">
        <v>208.01180299999999</v>
      </c>
      <c r="E7" s="24">
        <v>208.01180299999999</v>
      </c>
      <c r="F7" s="24">
        <v>208.01180299999999</v>
      </c>
      <c r="G7" s="24">
        <v>208.01180299999999</v>
      </c>
      <c r="H7" s="24">
        <v>208.01180299999999</v>
      </c>
      <c r="I7" s="24">
        <v>208.01180299999999</v>
      </c>
      <c r="J7" s="24">
        <v>208.01180299999999</v>
      </c>
      <c r="K7" s="24">
        <v>208.01180299999999</v>
      </c>
      <c r="L7" s="24">
        <v>208.01180299999999</v>
      </c>
      <c r="M7" s="24">
        <v>208.01180299999999</v>
      </c>
      <c r="N7" s="24">
        <v>208.01180299999999</v>
      </c>
      <c r="O7" s="24">
        <v>208.01180299999999</v>
      </c>
      <c r="P7" s="68">
        <v>208.01180299999999</v>
      </c>
    </row>
    <row r="8" spans="1:16" x14ac:dyDescent="0.3">
      <c r="A8" s="3" t="s">
        <v>39</v>
      </c>
      <c r="B8" s="3" t="s">
        <v>67</v>
      </c>
      <c r="C8" s="24">
        <v>33.400000000000006</v>
      </c>
      <c r="D8" s="24">
        <v>32.074999999999989</v>
      </c>
      <c r="E8" s="24">
        <v>30.941000000000003</v>
      </c>
      <c r="F8" s="24">
        <v>29.843192999999999</v>
      </c>
      <c r="G8" s="24">
        <v>28.760760000000001</v>
      </c>
      <c r="H8" s="24">
        <v>27.678326999999999</v>
      </c>
      <c r="I8" s="24">
        <v>26.595894000000001</v>
      </c>
      <c r="J8" s="24">
        <v>25.415378</v>
      </c>
      <c r="K8" s="24">
        <v>24.339694999999999</v>
      </c>
      <c r="L8" s="24">
        <v>23.257262000000001</v>
      </c>
      <c r="M8" s="24">
        <v>22.174828999999999</v>
      </c>
      <c r="N8" s="24">
        <v>21.046773000000002</v>
      </c>
      <c r="O8" s="24">
        <v>19.96434</v>
      </c>
      <c r="P8" s="68">
        <v>18.881907000000002</v>
      </c>
    </row>
    <row r="9" spans="1:16" x14ac:dyDescent="0.3">
      <c r="A9" s="3" t="s">
        <v>40</v>
      </c>
      <c r="B9" s="3" t="s">
        <v>68</v>
      </c>
      <c r="C9" s="24">
        <v>63.3</v>
      </c>
      <c r="D9" s="24">
        <v>63.923999999999999</v>
      </c>
      <c r="E9" s="24">
        <v>107.712</v>
      </c>
      <c r="F9" s="24">
        <v>111.181508131789</v>
      </c>
      <c r="G9" s="24">
        <v>99.190948877387996</v>
      </c>
      <c r="H9" s="24">
        <v>92.129698722499995</v>
      </c>
      <c r="I9" s="24">
        <v>86.519173777242997</v>
      </c>
      <c r="J9" s="24">
        <v>78.674141055319993</v>
      </c>
      <c r="K9" s="24">
        <v>65.400489670001505</v>
      </c>
      <c r="L9" s="24">
        <v>54.734797225279003</v>
      </c>
      <c r="M9" s="24">
        <v>44.894834233859299</v>
      </c>
      <c r="N9" s="24">
        <v>63.667681806741001</v>
      </c>
      <c r="O9" s="24">
        <v>58.201607034367797</v>
      </c>
      <c r="P9" s="68">
        <v>62.380665795225298</v>
      </c>
    </row>
    <row r="10" spans="1:16" x14ac:dyDescent="0.3">
      <c r="A10" s="3" t="s">
        <v>97</v>
      </c>
      <c r="B10" s="3" t="s">
        <v>69</v>
      </c>
      <c r="C10" s="24">
        <v>20.962</v>
      </c>
      <c r="D10" s="24">
        <v>20.009</v>
      </c>
      <c r="E10" s="24">
        <v>20.588000000000001</v>
      </c>
      <c r="F10" s="24">
        <v>20.812999999999999</v>
      </c>
      <c r="G10" s="24">
        <v>20.735382874547</v>
      </c>
      <c r="H10" s="24">
        <v>20.921035216956</v>
      </c>
      <c r="I10" s="24">
        <v>19.732793651390001</v>
      </c>
      <c r="J10" s="24">
        <v>26.958705523540001</v>
      </c>
      <c r="K10" s="24">
        <v>26.604638559654102</v>
      </c>
      <c r="L10" s="24">
        <v>26.072065484506201</v>
      </c>
      <c r="M10" s="24">
        <v>25.5264934699102</v>
      </c>
      <c r="N10" s="24">
        <v>26.029200556763801</v>
      </c>
      <c r="O10" s="24">
        <v>31.671748367719502</v>
      </c>
      <c r="P10" s="68">
        <v>30.8873549190277</v>
      </c>
    </row>
    <row r="11" spans="1:16" ht="15" thickBot="1" x14ac:dyDescent="0.35">
      <c r="A11" s="5" t="s">
        <v>41</v>
      </c>
      <c r="B11" s="5" t="s">
        <v>70</v>
      </c>
      <c r="C11" s="25">
        <v>1303.2950000000001</v>
      </c>
      <c r="D11" s="25">
        <v>1288.6279999999999</v>
      </c>
      <c r="E11" s="25">
        <v>1322.3340000000001</v>
      </c>
      <c r="F11" s="25">
        <v>1299.607179706989</v>
      </c>
      <c r="G11" s="25">
        <v>1257.0707878847409</v>
      </c>
      <c r="H11" s="25">
        <v>1214.7963354489841</v>
      </c>
      <c r="I11" s="25">
        <v>1183.5234833640127</v>
      </c>
      <c r="J11" s="25">
        <v>1158.0333735059628</v>
      </c>
      <c r="K11" s="25">
        <f>SUM(K5:K10)</f>
        <v>1131.8353617346986</v>
      </c>
      <c r="L11" s="25">
        <f>SUM(L5:L10)</f>
        <v>1103.6315741022081</v>
      </c>
      <c r="M11" s="25">
        <f>SUM(M5:M10)</f>
        <v>1077.1878673444849</v>
      </c>
      <c r="N11" s="25">
        <f>SUM(N5:N10)</f>
        <v>1106.1814929465445</v>
      </c>
      <c r="O11" s="25">
        <v>1095.328872031339</v>
      </c>
      <c r="P11" s="67">
        <v>1099.7418833335018</v>
      </c>
    </row>
    <row r="12" spans="1:16" x14ac:dyDescent="0.3">
      <c r="A12" s="4"/>
      <c r="B12" s="4"/>
      <c r="C12" s="26"/>
      <c r="D12" s="26"/>
      <c r="E12" s="2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69"/>
    </row>
    <row r="13" spans="1:16" x14ac:dyDescent="0.3">
      <c r="A13" s="3" t="s">
        <v>42</v>
      </c>
      <c r="B13" s="3" t="s">
        <v>71</v>
      </c>
      <c r="C13" s="24">
        <v>471.15199999999999</v>
      </c>
      <c r="D13" s="24">
        <v>501.16399999999999</v>
      </c>
      <c r="E13" s="24">
        <v>474.22199999999998</v>
      </c>
      <c r="F13" s="24">
        <v>494.89600000000002</v>
      </c>
      <c r="G13" s="24">
        <v>456.35072204148804</v>
      </c>
      <c r="H13" s="24">
        <v>495.446450191184</v>
      </c>
      <c r="I13" s="24">
        <v>452.939147586969</v>
      </c>
      <c r="J13" s="24">
        <v>465.01609557643604</v>
      </c>
      <c r="K13" s="24">
        <v>494.45292106441548</v>
      </c>
      <c r="L13" s="24">
        <v>537.45933046001744</v>
      </c>
      <c r="M13" s="24">
        <v>541.73870818749549</v>
      </c>
      <c r="N13" s="24">
        <v>521.89187056550657</v>
      </c>
      <c r="O13" s="24">
        <v>518.33551977615298</v>
      </c>
      <c r="P13" s="68">
        <v>586.67098201180454</v>
      </c>
    </row>
    <row r="14" spans="1:16" x14ac:dyDescent="0.3">
      <c r="A14" s="3" t="s">
        <v>43</v>
      </c>
      <c r="B14" s="3" t="s">
        <v>72</v>
      </c>
      <c r="C14" s="24">
        <v>506.077</v>
      </c>
      <c r="D14" s="24">
        <v>485.51499999999999</v>
      </c>
      <c r="E14" s="24">
        <v>529.08699999999999</v>
      </c>
      <c r="F14" s="24">
        <v>458.16699999999997</v>
      </c>
      <c r="G14" s="24">
        <v>498.92255945019798</v>
      </c>
      <c r="H14" s="24">
        <v>513.85836873322603</v>
      </c>
      <c r="I14" s="24">
        <v>455.04766889217996</v>
      </c>
      <c r="J14" s="24">
        <v>426.79782302855904</v>
      </c>
      <c r="K14" s="24">
        <v>417.13409591356049</v>
      </c>
      <c r="L14" s="24">
        <v>404.15170467339163</v>
      </c>
      <c r="M14" s="24">
        <v>405.42215654683037</v>
      </c>
      <c r="N14" s="24">
        <v>414.82114818061439</v>
      </c>
      <c r="O14" s="24">
        <v>392.0434446147126</v>
      </c>
      <c r="P14" s="68">
        <v>435.30564779621983</v>
      </c>
    </row>
    <row r="15" spans="1:16" x14ac:dyDescent="0.3">
      <c r="A15" s="3" t="s">
        <v>59</v>
      </c>
      <c r="B15" s="3" t="s">
        <v>91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4.8769359999999997</v>
      </c>
      <c r="P15" s="68">
        <v>3.7371359900000001</v>
      </c>
    </row>
    <row r="16" spans="1:16" x14ac:dyDescent="0.3">
      <c r="A16" s="3" t="s">
        <v>98</v>
      </c>
      <c r="B16" s="3" t="s">
        <v>73</v>
      </c>
      <c r="C16" s="24">
        <v>91.801000000000002</v>
      </c>
      <c r="D16" s="24">
        <v>80.161999999999992</v>
      </c>
      <c r="E16" s="24">
        <v>71.688000000000002</v>
      </c>
      <c r="F16" s="24">
        <v>78.015000000000001</v>
      </c>
      <c r="G16" s="24">
        <v>69.863055646732008</v>
      </c>
      <c r="H16" s="24">
        <v>61.809235193681005</v>
      </c>
      <c r="I16" s="24">
        <v>78.026403836173998</v>
      </c>
      <c r="J16" s="24">
        <v>80.88942295368301</v>
      </c>
      <c r="K16" s="24">
        <v>65.405405849001099</v>
      </c>
      <c r="L16" s="24">
        <v>73.350957810213799</v>
      </c>
      <c r="M16" s="24">
        <v>71.524253145198998</v>
      </c>
      <c r="N16" s="24">
        <v>92.486092853954403</v>
      </c>
      <c r="O16" s="24">
        <v>91.665098046666017</v>
      </c>
      <c r="P16" s="68">
        <v>72.55462830583231</v>
      </c>
    </row>
    <row r="17" spans="1:16" x14ac:dyDescent="0.3">
      <c r="A17" s="3" t="s">
        <v>44</v>
      </c>
      <c r="B17" s="3" t="s">
        <v>74</v>
      </c>
      <c r="C17" s="24">
        <v>164.88900000000001</v>
      </c>
      <c r="D17" s="24">
        <v>152.93600000000001</v>
      </c>
      <c r="E17" s="24">
        <v>184.73500000000001</v>
      </c>
      <c r="F17" s="24">
        <v>229.55600000000001</v>
      </c>
      <c r="G17" s="24">
        <v>182.249309785923</v>
      </c>
      <c r="H17" s="24">
        <v>127.075730516829</v>
      </c>
      <c r="I17" s="24">
        <v>150.32927638427401</v>
      </c>
      <c r="J17" s="24">
        <v>230.17590817557002</v>
      </c>
      <c r="K17" s="24">
        <v>309.23503817145922</v>
      </c>
      <c r="L17" s="24">
        <v>122.9727135435282</v>
      </c>
      <c r="M17" s="24">
        <v>257.69919553828356</v>
      </c>
      <c r="N17" s="24">
        <v>132.0513946217381</v>
      </c>
      <c r="O17" s="24">
        <v>106.46271518609599</v>
      </c>
      <c r="P17" s="68">
        <v>108.6925543526894</v>
      </c>
    </row>
    <row r="18" spans="1:16" ht="15" thickBot="1" x14ac:dyDescent="0.35">
      <c r="A18" s="5" t="s">
        <v>45</v>
      </c>
      <c r="B18" s="5" t="s">
        <v>75</v>
      </c>
      <c r="C18" s="25">
        <v>1233.9189999999999</v>
      </c>
      <c r="D18" s="25">
        <v>1219.7769999999998</v>
      </c>
      <c r="E18" s="25">
        <v>1259.732</v>
      </c>
      <c r="F18" s="25">
        <v>1260.634</v>
      </c>
      <c r="G18" s="25">
        <v>1207.385646924341</v>
      </c>
      <c r="H18" s="25">
        <v>1198.18978463492</v>
      </c>
      <c r="I18" s="25">
        <v>1136.3424966995969</v>
      </c>
      <c r="J18" s="25">
        <v>1202.8792497342481</v>
      </c>
      <c r="K18" s="25">
        <f>SUM(K13:K17)</f>
        <v>1286.2274609984363</v>
      </c>
      <c r="L18" s="25">
        <f>SUM(L13:L17)</f>
        <v>1137.9347064871511</v>
      </c>
      <c r="M18" s="25">
        <f>SUM(M13:M17)</f>
        <v>1276.3843134178082</v>
      </c>
      <c r="N18" s="25">
        <f>SUM(N13:N17)</f>
        <v>1161.2505062218136</v>
      </c>
      <c r="O18" s="25">
        <v>1113.3837136236277</v>
      </c>
      <c r="P18" s="67">
        <v>1206.960948456546</v>
      </c>
    </row>
    <row r="19" spans="1:16" ht="15" thickBot="1" x14ac:dyDescent="0.35">
      <c r="A19" s="5"/>
      <c r="B19" s="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67"/>
    </row>
    <row r="20" spans="1:16" ht="15" thickBot="1" x14ac:dyDescent="0.35">
      <c r="A20" s="5" t="s">
        <v>46</v>
      </c>
      <c r="B20" s="5" t="s">
        <v>76</v>
      </c>
      <c r="C20" s="25">
        <v>2537.2139999999999</v>
      </c>
      <c r="D20" s="25">
        <v>2508.4049999999997</v>
      </c>
      <c r="E20" s="25">
        <v>2582.0659999999998</v>
      </c>
      <c r="F20" s="25">
        <v>2560.241179706989</v>
      </c>
      <c r="G20" s="25">
        <v>2464.4564348090817</v>
      </c>
      <c r="H20" s="25">
        <v>2412.9861200839041</v>
      </c>
      <c r="I20" s="25">
        <v>2319.8659800636096</v>
      </c>
      <c r="J20" s="25">
        <v>2360.9126232402109</v>
      </c>
      <c r="K20" s="25">
        <f>K11+K18</f>
        <v>2418.0628227331349</v>
      </c>
      <c r="L20" s="25">
        <f>L11+L18</f>
        <v>2241.5662805893589</v>
      </c>
      <c r="M20" s="25">
        <f>M18+M11</f>
        <v>2353.5721807622931</v>
      </c>
      <c r="N20" s="25">
        <f>N18+N11</f>
        <v>2267.4319991683578</v>
      </c>
      <c r="O20" s="25">
        <v>2208.7125856549665</v>
      </c>
      <c r="P20" s="67">
        <v>2306.7028317900481</v>
      </c>
    </row>
    <row r="21" spans="1:16" x14ac:dyDescent="0.3">
      <c r="A21" s="9"/>
      <c r="B21" s="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68"/>
    </row>
    <row r="22" spans="1:16" x14ac:dyDescent="0.3">
      <c r="A22" s="2" t="s">
        <v>47</v>
      </c>
      <c r="B22" s="2" t="s">
        <v>77</v>
      </c>
      <c r="C22" s="3"/>
      <c r="D22" s="3"/>
      <c r="E22" s="3"/>
      <c r="F22" s="3"/>
      <c r="G22" s="3"/>
      <c r="H22" s="3"/>
      <c r="I22" s="3"/>
      <c r="P22" s="80"/>
    </row>
    <row r="23" spans="1:16" x14ac:dyDescent="0.3">
      <c r="A23" s="3" t="s">
        <v>48</v>
      </c>
      <c r="B23" s="3" t="s">
        <v>78</v>
      </c>
      <c r="C23" s="24">
        <v>36.826752999999997</v>
      </c>
      <c r="D23" s="24">
        <v>36.826752999999997</v>
      </c>
      <c r="E23" s="24">
        <v>36.826752999999997</v>
      </c>
      <c r="F23" s="24">
        <v>36.826752999999997</v>
      </c>
      <c r="G23" s="24">
        <v>36.826752999999997</v>
      </c>
      <c r="H23" s="24">
        <v>36.826752999999997</v>
      </c>
      <c r="I23" s="24">
        <v>36.826752999999997</v>
      </c>
      <c r="J23" s="24">
        <v>36.826752999999997</v>
      </c>
      <c r="K23" s="24">
        <v>36.826752999999997</v>
      </c>
      <c r="L23" s="24">
        <v>36.823061000000003</v>
      </c>
      <c r="M23" s="24">
        <v>36.889690000000002</v>
      </c>
      <c r="N23" s="24">
        <v>36.889690000000002</v>
      </c>
      <c r="O23" s="24">
        <v>36.889690000000002</v>
      </c>
      <c r="P23" s="68">
        <v>36.889690000000002</v>
      </c>
    </row>
    <row r="24" spans="1:16" x14ac:dyDescent="0.3">
      <c r="A24" s="3" t="s">
        <v>235</v>
      </c>
      <c r="B24" s="3" t="s">
        <v>236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-3.692E-3</v>
      </c>
      <c r="K24" s="24">
        <v>-3.692E-3</v>
      </c>
      <c r="L24" s="24">
        <v>0</v>
      </c>
      <c r="M24" s="24">
        <v>0</v>
      </c>
      <c r="N24" s="24">
        <v>0</v>
      </c>
      <c r="O24" s="24">
        <v>0</v>
      </c>
      <c r="P24" s="83">
        <v>0</v>
      </c>
    </row>
    <row r="25" spans="1:16" x14ac:dyDescent="0.3">
      <c r="A25" s="3" t="s">
        <v>49</v>
      </c>
      <c r="B25" s="3" t="s">
        <v>79</v>
      </c>
      <c r="C25" s="24">
        <v>388.30382878</v>
      </c>
      <c r="D25" s="24">
        <v>388.30382878</v>
      </c>
      <c r="E25" s="24">
        <v>388.30382878</v>
      </c>
      <c r="F25" s="24">
        <v>388.30382878</v>
      </c>
      <c r="G25" s="24">
        <v>388.30382878</v>
      </c>
      <c r="H25" s="24">
        <v>388.30382878</v>
      </c>
      <c r="I25" s="24">
        <v>388.30382878</v>
      </c>
      <c r="J25" s="24">
        <v>388.30382878</v>
      </c>
      <c r="K25" s="24">
        <v>388.30382878</v>
      </c>
      <c r="L25" s="24">
        <v>388.30382878</v>
      </c>
      <c r="M25" s="24">
        <v>393.87620078000003</v>
      </c>
      <c r="N25" s="24">
        <v>393.87620078000003</v>
      </c>
      <c r="O25" s="24">
        <v>393.87620078000003</v>
      </c>
      <c r="P25" s="68">
        <v>393.87620078000003</v>
      </c>
    </row>
    <row r="26" spans="1:16" ht="15" thickBot="1" x14ac:dyDescent="0.35">
      <c r="A26" s="5" t="s">
        <v>50</v>
      </c>
      <c r="B26" s="5" t="s">
        <v>80</v>
      </c>
      <c r="C26" s="25">
        <v>425.13058178</v>
      </c>
      <c r="D26" s="25">
        <v>425.13058178</v>
      </c>
      <c r="E26" s="25">
        <v>425.13058178</v>
      </c>
      <c r="F26" s="25">
        <v>425.13058178</v>
      </c>
      <c r="G26" s="25">
        <v>425.13058178</v>
      </c>
      <c r="H26" s="25">
        <v>425.13058178</v>
      </c>
      <c r="I26" s="25">
        <v>425.13058178</v>
      </c>
      <c r="J26" s="25">
        <v>425.13058178</v>
      </c>
      <c r="K26" s="25">
        <v>425.13058178</v>
      </c>
      <c r="L26" s="25">
        <f>SUM(L23:L25)</f>
        <v>425.12688978</v>
      </c>
      <c r="M26" s="25">
        <f>SUM(M23:M25)</f>
        <v>430.76589078000006</v>
      </c>
      <c r="N26" s="25">
        <f>SUM(N23:N25)</f>
        <v>430.76589078000006</v>
      </c>
      <c r="O26" s="25">
        <f>SUM(O23:O25)</f>
        <v>430.76589078000006</v>
      </c>
      <c r="P26" s="67">
        <v>430.76589078000001</v>
      </c>
    </row>
    <row r="27" spans="1:16" x14ac:dyDescent="0.3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69"/>
    </row>
    <row r="28" spans="1:16" x14ac:dyDescent="0.3">
      <c r="A28" s="3" t="s">
        <v>51</v>
      </c>
      <c r="B28" s="3" t="s">
        <v>81</v>
      </c>
      <c r="C28" s="24">
        <v>1031.443</v>
      </c>
      <c r="D28" s="24">
        <v>914.976</v>
      </c>
      <c r="E28" s="24">
        <v>880.45</v>
      </c>
      <c r="F28" s="24">
        <v>914.04164239000011</v>
      </c>
      <c r="G28" s="24">
        <v>1043.3</v>
      </c>
      <c r="H28" s="24">
        <v>1000.734290536649</v>
      </c>
      <c r="I28" s="24">
        <v>1123.4460539587089</v>
      </c>
      <c r="J28" s="24">
        <f>J29-J26</f>
        <v>1229.0415168010597</v>
      </c>
      <c r="K28" s="24">
        <v>1331.7594033490673</v>
      </c>
      <c r="L28" s="24">
        <v>487.35071556368501</v>
      </c>
      <c r="M28" s="24">
        <v>566.66354676615185</v>
      </c>
      <c r="N28" s="24">
        <v>641.11430460465203</v>
      </c>
      <c r="O28" s="62">
        <v>726.79580900017902</v>
      </c>
      <c r="P28" s="68">
        <v>625.82480649924753</v>
      </c>
    </row>
    <row r="29" spans="1:16" ht="15" thickBot="1" x14ac:dyDescent="0.35">
      <c r="A29" s="5" t="s">
        <v>52</v>
      </c>
      <c r="B29" s="5" t="s">
        <v>82</v>
      </c>
      <c r="C29" s="25">
        <v>1456.5740000000001</v>
      </c>
      <c r="D29" s="25">
        <v>1340.107</v>
      </c>
      <c r="E29" s="25">
        <v>1305.5810000000001</v>
      </c>
      <c r="F29" s="25">
        <v>1339.1722241700002</v>
      </c>
      <c r="G29" s="25">
        <v>1468.43058178</v>
      </c>
      <c r="H29" s="25">
        <v>1425.8648723166491</v>
      </c>
      <c r="I29" s="25">
        <v>1548.576635738709</v>
      </c>
      <c r="J29" s="25">
        <v>1654.1720985810598</v>
      </c>
      <c r="K29" s="25">
        <f>K28+K26</f>
        <v>1756.8899851290673</v>
      </c>
      <c r="L29" s="25">
        <f>L28+L26</f>
        <v>912.47760534368501</v>
      </c>
      <c r="M29" s="25">
        <f>M28+M26</f>
        <v>997.42943754615192</v>
      </c>
      <c r="N29" s="25">
        <f>N28+N26</f>
        <v>1071.8801953846521</v>
      </c>
      <c r="O29" s="25">
        <v>1157.561699780179</v>
      </c>
      <c r="P29" s="67">
        <v>1056.5906972792475</v>
      </c>
    </row>
    <row r="30" spans="1:16" x14ac:dyDescent="0.3">
      <c r="C30" s="27"/>
      <c r="D30" s="27"/>
      <c r="E30" s="27"/>
      <c r="F30" s="27"/>
      <c r="G30" s="24"/>
      <c r="H30" s="24"/>
      <c r="I30" s="24"/>
      <c r="J30" s="24"/>
      <c r="K30" s="24"/>
      <c r="L30" s="24"/>
      <c r="M30" s="24"/>
      <c r="N30" s="24"/>
      <c r="O30" s="24"/>
      <c r="P30" s="68"/>
    </row>
    <row r="31" spans="1:16" x14ac:dyDescent="0.3">
      <c r="A31" s="3" t="s">
        <v>53</v>
      </c>
      <c r="B31" s="3" t="s">
        <v>83</v>
      </c>
      <c r="C31" s="24">
        <v>8.0259999999999998</v>
      </c>
      <c r="D31" s="24">
        <v>7.6050000000000004</v>
      </c>
      <c r="E31" s="24">
        <v>8.4350000000000005</v>
      </c>
      <c r="F31" s="24">
        <v>8.5009999999999994</v>
      </c>
      <c r="G31" s="24">
        <v>5.3065196623619997</v>
      </c>
      <c r="H31" s="24">
        <v>6.0454057578780001</v>
      </c>
      <c r="I31" s="24">
        <v>5.2044652244060003</v>
      </c>
      <c r="J31" s="24">
        <v>5.0401202364669997</v>
      </c>
      <c r="K31" s="24">
        <v>5.0973153577300003</v>
      </c>
      <c r="L31" s="24">
        <v>5.3031372657340006</v>
      </c>
      <c r="M31" s="24">
        <v>5.0638854776990003</v>
      </c>
      <c r="N31" s="24">
        <v>4.8116283124240002</v>
      </c>
      <c r="O31" s="24">
        <v>4.9791283194279998</v>
      </c>
      <c r="P31" s="68">
        <v>5.1560228731199995</v>
      </c>
    </row>
    <row r="32" spans="1:16" x14ac:dyDescent="0.3">
      <c r="A32" s="3" t="s">
        <v>100</v>
      </c>
      <c r="B32" s="3" t="s">
        <v>84</v>
      </c>
      <c r="C32" s="24">
        <v>0</v>
      </c>
      <c r="D32" s="24">
        <v>0</v>
      </c>
      <c r="E32" s="24">
        <v>0.22900000000000001</v>
      </c>
      <c r="F32" s="24">
        <v>0.16800000000000001</v>
      </c>
      <c r="G32" s="24">
        <v>0.17051432</v>
      </c>
      <c r="H32" s="24">
        <v>0.16671757719999999</v>
      </c>
      <c r="I32" s="24">
        <v>0.15846117532800003</v>
      </c>
      <c r="J32" s="24">
        <v>0.12808085456400001</v>
      </c>
      <c r="K32" s="24">
        <v>0.117778261944</v>
      </c>
      <c r="L32" s="24">
        <v>0.102354</v>
      </c>
      <c r="M32" s="24">
        <v>9.9659507167999997E-2</v>
      </c>
      <c r="N32" s="24">
        <v>0.13039632352200001</v>
      </c>
      <c r="O32" s="62">
        <v>0.112597721697</v>
      </c>
      <c r="P32" s="68">
        <v>1.73524413E-2</v>
      </c>
    </row>
    <row r="33" spans="1:16" x14ac:dyDescent="0.3">
      <c r="A33" s="3" t="s">
        <v>54</v>
      </c>
      <c r="B33" s="3" t="s">
        <v>85</v>
      </c>
      <c r="C33" s="24">
        <v>28.846</v>
      </c>
      <c r="D33" s="24">
        <v>46.152999999999999</v>
      </c>
      <c r="E33" s="24">
        <v>63.462000000000003</v>
      </c>
      <c r="F33" s="24">
        <v>85.37</v>
      </c>
      <c r="G33" s="24">
        <v>5.321747878729</v>
      </c>
      <c r="H33" s="24">
        <v>5.1671111342580005</v>
      </c>
      <c r="I33" s="24">
        <v>5.1144124534179998</v>
      </c>
      <c r="J33" s="24">
        <v>6.1115518014470007</v>
      </c>
      <c r="K33" s="24">
        <v>9.7014880197030013</v>
      </c>
      <c r="L33" s="24">
        <v>9.0590423601569992</v>
      </c>
      <c r="M33" s="24">
        <v>9.9339028296789991</v>
      </c>
      <c r="N33" s="24">
        <v>6.4178480353380003</v>
      </c>
      <c r="O33" s="24">
        <v>4.0829266359340002</v>
      </c>
      <c r="P33" s="68">
        <v>2.5067642907719998</v>
      </c>
    </row>
    <row r="34" spans="1:16" x14ac:dyDescent="0.3">
      <c r="A34" s="3" t="s">
        <v>99</v>
      </c>
      <c r="B34" s="3" t="s">
        <v>86</v>
      </c>
      <c r="C34" s="24">
        <v>4.1559999999999997</v>
      </c>
      <c r="D34" s="24">
        <v>0</v>
      </c>
      <c r="E34" s="24">
        <v>0</v>
      </c>
      <c r="F34" s="24">
        <v>0</v>
      </c>
      <c r="G34" s="24">
        <v>12.214838961024</v>
      </c>
      <c r="H34" s="24">
        <v>12.005517838464</v>
      </c>
      <c r="I34" s="24">
        <v>11.414661397056001</v>
      </c>
      <c r="J34" s="24">
        <v>0</v>
      </c>
      <c r="K34" s="24">
        <v>0</v>
      </c>
      <c r="L34" s="24">
        <v>0</v>
      </c>
      <c r="M34" s="24">
        <v>500</v>
      </c>
      <c r="N34" s="24">
        <v>500</v>
      </c>
      <c r="O34" s="24">
        <v>500</v>
      </c>
      <c r="P34" s="68">
        <v>500</v>
      </c>
    </row>
    <row r="35" spans="1:16" ht="15" thickBot="1" x14ac:dyDescent="0.35">
      <c r="A35" s="5" t="s">
        <v>55</v>
      </c>
      <c r="B35" s="5" t="s">
        <v>87</v>
      </c>
      <c r="C35" s="25">
        <v>41.027999999999999</v>
      </c>
      <c r="D35" s="25">
        <v>53.757999999999996</v>
      </c>
      <c r="E35" s="25">
        <v>72.126000000000005</v>
      </c>
      <c r="F35" s="25">
        <v>94.039000000000001</v>
      </c>
      <c r="G35" s="25">
        <v>23.013620822115001</v>
      </c>
      <c r="H35" s="25">
        <v>23.384752307799999</v>
      </c>
      <c r="I35" s="25">
        <v>21.892000250208</v>
      </c>
      <c r="J35" s="25">
        <v>11.279752892478001</v>
      </c>
      <c r="K35" s="25">
        <f>SUM(K31:K34)</f>
        <v>14.916581639377002</v>
      </c>
      <c r="L35" s="25">
        <f>SUM(L31:L34)</f>
        <v>14.464533625891001</v>
      </c>
      <c r="M35" s="25">
        <f>SUM(M31:M34)</f>
        <v>515.09744781454594</v>
      </c>
      <c r="N35" s="25">
        <f>SUM(N31:N34)</f>
        <v>511.35987267128399</v>
      </c>
      <c r="O35" s="25">
        <v>509.17465267705899</v>
      </c>
      <c r="P35" s="67">
        <v>507.68013960519198</v>
      </c>
    </row>
    <row r="36" spans="1:16" x14ac:dyDescent="0.3">
      <c r="C36" s="27"/>
      <c r="D36" s="27"/>
      <c r="E36" s="27"/>
      <c r="F36" s="27"/>
      <c r="G36" s="24"/>
      <c r="H36" s="24"/>
      <c r="I36" s="24"/>
      <c r="J36" s="24"/>
      <c r="K36" s="24"/>
      <c r="L36" s="24"/>
      <c r="M36" s="24"/>
      <c r="N36" s="24"/>
      <c r="O36" s="24"/>
      <c r="P36" s="68"/>
    </row>
    <row r="37" spans="1:16" x14ac:dyDescent="0.3">
      <c r="A37" s="3" t="s">
        <v>56</v>
      </c>
      <c r="B37" s="3" t="s">
        <v>88</v>
      </c>
      <c r="C37" s="24">
        <v>162.50800000000001</v>
      </c>
      <c r="D37" s="24">
        <v>144.44999999999999</v>
      </c>
      <c r="E37" s="24">
        <v>130.559</v>
      </c>
      <c r="F37" s="24">
        <v>143.28899999999999</v>
      </c>
      <c r="G37" s="24">
        <v>119.36539942811801</v>
      </c>
      <c r="H37" s="24">
        <v>97.531424536759999</v>
      </c>
      <c r="I37" s="24">
        <v>105.72728173000901</v>
      </c>
      <c r="J37" s="24">
        <v>124.220233726198</v>
      </c>
      <c r="K37" s="24">
        <v>100.72992778494141</v>
      </c>
      <c r="L37" s="24">
        <v>102.6955753779006</v>
      </c>
      <c r="M37" s="24">
        <v>108.34699493528899</v>
      </c>
      <c r="N37" s="24">
        <v>157.1302037795943</v>
      </c>
      <c r="O37" s="24">
        <v>129.88191289115369</v>
      </c>
      <c r="P37" s="68">
        <v>124.6568071179926</v>
      </c>
    </row>
    <row r="38" spans="1:16" x14ac:dyDescent="0.3">
      <c r="A38" s="3" t="s">
        <v>57</v>
      </c>
      <c r="B38" s="3" t="s">
        <v>89</v>
      </c>
      <c r="C38" s="24">
        <v>39.989999999999995</v>
      </c>
      <c r="D38" s="24">
        <v>39.449331999999998</v>
      </c>
      <c r="E38" s="24">
        <v>36.037946999999988</v>
      </c>
      <c r="F38" s="24">
        <v>38.299999999999997</v>
      </c>
      <c r="G38" s="24">
        <v>30.920012166907</v>
      </c>
      <c r="H38" s="24">
        <v>43.785313431456999</v>
      </c>
      <c r="I38" s="24">
        <v>30.242102757744</v>
      </c>
      <c r="J38" s="24">
        <v>43.209859372293003</v>
      </c>
      <c r="K38" s="24">
        <v>54.641519070550395</v>
      </c>
      <c r="L38" s="24">
        <v>61.540258247177803</v>
      </c>
      <c r="M38" s="24">
        <v>48.407127369884499</v>
      </c>
      <c r="N38" s="24">
        <v>56.383266851464896</v>
      </c>
      <c r="O38" s="24">
        <v>48.260198948694701</v>
      </c>
      <c r="P38" s="68">
        <v>70.688778680751398</v>
      </c>
    </row>
    <row r="39" spans="1:16" x14ac:dyDescent="0.3">
      <c r="A39" s="3" t="s">
        <v>58</v>
      </c>
      <c r="B39" s="3" t="s">
        <v>90</v>
      </c>
      <c r="C39" s="24">
        <v>24.202999999999999</v>
      </c>
      <c r="D39" s="24">
        <v>19.838667999999998</v>
      </c>
      <c r="E39" s="24">
        <v>30.525053</v>
      </c>
      <c r="F39" s="24">
        <v>63.9</v>
      </c>
      <c r="G39" s="24">
        <v>86.697387022599997</v>
      </c>
      <c r="H39" s="24">
        <v>97.710086800392006</v>
      </c>
      <c r="I39" s="24">
        <v>123.82272696924899</v>
      </c>
      <c r="J39" s="24">
        <v>73.258285139044006</v>
      </c>
      <c r="K39" s="24">
        <v>52.330652892481702</v>
      </c>
      <c r="L39" s="24">
        <v>30.066759333684001</v>
      </c>
      <c r="M39" s="24">
        <v>77.649905520414691</v>
      </c>
      <c r="N39" s="24">
        <v>66</v>
      </c>
      <c r="O39" s="24">
        <v>47.248753177098202</v>
      </c>
      <c r="P39" s="68">
        <v>49.277109194273798</v>
      </c>
    </row>
    <row r="40" spans="1:16" x14ac:dyDescent="0.3">
      <c r="A40" s="3" t="s">
        <v>59</v>
      </c>
      <c r="B40" s="3" t="s">
        <v>91</v>
      </c>
      <c r="C40" s="24">
        <v>254.429</v>
      </c>
      <c r="D40" s="24">
        <v>235.94900000000001</v>
      </c>
      <c r="E40" s="24">
        <v>397.55500000000001</v>
      </c>
      <c r="F40" s="24">
        <v>398.423</v>
      </c>
      <c r="G40" s="24">
        <v>262.86466999999999</v>
      </c>
      <c r="H40" s="24">
        <v>203.44479000000001</v>
      </c>
      <c r="I40" s="24">
        <v>98.195541000000006</v>
      </c>
      <c r="J40" s="24">
        <v>102.058333</v>
      </c>
      <c r="K40" s="24">
        <v>82.349260000000001</v>
      </c>
      <c r="L40" s="24">
        <v>66.261743859999996</v>
      </c>
      <c r="M40" s="24">
        <v>17.69361484353</v>
      </c>
      <c r="N40" s="24">
        <v>19.953104</v>
      </c>
      <c r="O40" s="24">
        <v>0</v>
      </c>
      <c r="P40" s="68">
        <v>0</v>
      </c>
    </row>
    <row r="41" spans="1:16" x14ac:dyDescent="0.3">
      <c r="A41" s="3" t="s">
        <v>99</v>
      </c>
      <c r="B41" s="3" t="s">
        <v>86</v>
      </c>
      <c r="C41" s="24">
        <v>358.52300000000002</v>
      </c>
      <c r="D41" s="24">
        <v>516.05399999999997</v>
      </c>
      <c r="E41" s="24">
        <v>457.87700000000001</v>
      </c>
      <c r="F41" s="24">
        <v>308.661</v>
      </c>
      <c r="G41" s="24">
        <v>164</v>
      </c>
      <c r="H41" s="24">
        <v>227</v>
      </c>
      <c r="I41" s="24">
        <v>72</v>
      </c>
      <c r="J41" s="24">
        <v>11.810468610624</v>
      </c>
      <c r="K41" s="24">
        <v>6.2249999999999996</v>
      </c>
      <c r="L41" s="24">
        <v>184.084</v>
      </c>
      <c r="M41" s="24">
        <v>406.96949999999998</v>
      </c>
      <c r="N41" s="24">
        <v>218</v>
      </c>
      <c r="O41" s="24">
        <v>118.6</v>
      </c>
      <c r="P41" s="68">
        <v>335.55</v>
      </c>
    </row>
    <row r="42" spans="1:16" x14ac:dyDescent="0.3">
      <c r="A42" s="3" t="s">
        <v>239</v>
      </c>
      <c r="B42" s="3" t="s">
        <v>240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699.63815899999997</v>
      </c>
      <c r="M42" s="24">
        <v>0</v>
      </c>
      <c r="N42" s="24">
        <v>-5.7749999999999996E-9</v>
      </c>
      <c r="O42" s="24">
        <v>2.0202000000000001E-8</v>
      </c>
      <c r="P42" s="68">
        <v>0</v>
      </c>
    </row>
    <row r="43" spans="1:16" x14ac:dyDescent="0.3">
      <c r="A43" s="3" t="s">
        <v>101</v>
      </c>
      <c r="B43" s="3" t="s">
        <v>92</v>
      </c>
      <c r="C43" s="24">
        <v>199.929</v>
      </c>
      <c r="D43" s="24">
        <v>158.78199999999998</v>
      </c>
      <c r="E43" s="24">
        <v>151.88300000000001</v>
      </c>
      <c r="F43" s="24">
        <v>174.44758449356499</v>
      </c>
      <c r="G43" s="24">
        <v>309.15965086916299</v>
      </c>
      <c r="H43" s="24">
        <v>294.26488069084598</v>
      </c>
      <c r="I43" s="24">
        <v>319.40969161769095</v>
      </c>
      <c r="J43" s="24">
        <v>340.903591998514</v>
      </c>
      <c r="K43" s="24">
        <v>349.98358821671718</v>
      </c>
      <c r="L43" s="24">
        <v>170.33764515653061</v>
      </c>
      <c r="M43" s="24">
        <v>181.97815273247701</v>
      </c>
      <c r="N43" s="24">
        <v>166.72202739574288</v>
      </c>
      <c r="O43" s="24">
        <v>197.98536816058001</v>
      </c>
      <c r="P43" s="68">
        <v>162.25929991259056</v>
      </c>
    </row>
    <row r="44" spans="1:16" ht="15" thickBot="1" x14ac:dyDescent="0.35">
      <c r="A44" s="5" t="s">
        <v>60</v>
      </c>
      <c r="B44" s="5" t="s">
        <v>93</v>
      </c>
      <c r="C44" s="25">
        <v>1039.5820000000001</v>
      </c>
      <c r="D44" s="25">
        <v>1114.5229999999999</v>
      </c>
      <c r="E44" s="25">
        <v>1204.4370000000001</v>
      </c>
      <c r="F44" s="25">
        <v>1127.0295844935652</v>
      </c>
      <c r="G44" s="25">
        <v>973.00711948678804</v>
      </c>
      <c r="H44" s="25">
        <v>963.736495459455</v>
      </c>
      <c r="I44" s="25">
        <v>749.39734407469291</v>
      </c>
      <c r="J44" s="25">
        <v>695.46077184667297</v>
      </c>
      <c r="K44" s="25">
        <f>SUM(K37:K43)</f>
        <v>646.2599479646907</v>
      </c>
      <c r="L44" s="25">
        <f>SUM(L37:L43)</f>
        <v>1314.6241409752931</v>
      </c>
      <c r="M44" s="25">
        <f>SUM(M37:M43)</f>
        <v>841.04529540159513</v>
      </c>
      <c r="N44" s="25">
        <f>SUM(N37:N43)</f>
        <v>684.18860202102712</v>
      </c>
      <c r="O44" s="25">
        <v>541.97623319772867</v>
      </c>
      <c r="P44" s="67">
        <v>742.43199490560846</v>
      </c>
    </row>
    <row r="45" spans="1:16" x14ac:dyDescent="0.3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81"/>
    </row>
    <row r="46" spans="1:16" ht="15" thickBot="1" x14ac:dyDescent="0.35">
      <c r="A46" s="5" t="s">
        <v>62</v>
      </c>
      <c r="B46" s="5" t="s">
        <v>94</v>
      </c>
      <c r="C46" s="18">
        <f t="shared" ref="C46:H46" si="0">C35+C44</f>
        <v>1080.6100000000001</v>
      </c>
      <c r="D46" s="18">
        <f t="shared" si="0"/>
        <v>1168.2809999999999</v>
      </c>
      <c r="E46" s="18">
        <f t="shared" si="0"/>
        <v>1276.5630000000001</v>
      </c>
      <c r="F46" s="18">
        <f t="shared" si="0"/>
        <v>1221.0685844935651</v>
      </c>
      <c r="G46" s="18">
        <f t="shared" si="0"/>
        <v>996.02074030890299</v>
      </c>
      <c r="H46" s="18">
        <f t="shared" si="0"/>
        <v>987.121247767255</v>
      </c>
      <c r="I46" s="18">
        <v>771.28934432490087</v>
      </c>
      <c r="J46" s="18">
        <v>706.74052473915094</v>
      </c>
      <c r="K46" s="18">
        <f>K35+K44</f>
        <v>661.1765296040677</v>
      </c>
      <c r="L46" s="18">
        <f>L44+L35</f>
        <v>1329.088674601184</v>
      </c>
      <c r="M46" s="18">
        <f>M44+M35</f>
        <v>1356.1427432161411</v>
      </c>
      <c r="N46" s="18">
        <f>N44+N35</f>
        <v>1195.5484746923112</v>
      </c>
      <c r="O46" s="18">
        <v>1051.1508858747875</v>
      </c>
      <c r="P46" s="82">
        <v>1250.1121345108004</v>
      </c>
    </row>
    <row r="47" spans="1:16" ht="15" thickBot="1" x14ac:dyDescent="0.35">
      <c r="A47" s="5" t="s">
        <v>61</v>
      </c>
      <c r="B47" s="5" t="s">
        <v>95</v>
      </c>
      <c r="C47" s="25">
        <f t="shared" ref="C47:H47" si="1">C44+C35+C29</f>
        <v>2537.1840000000002</v>
      </c>
      <c r="D47" s="25">
        <f t="shared" si="1"/>
        <v>2508.3879999999999</v>
      </c>
      <c r="E47" s="25">
        <f t="shared" si="1"/>
        <v>2582.1440000000002</v>
      </c>
      <c r="F47" s="25">
        <f t="shared" si="1"/>
        <v>2560.2408086635651</v>
      </c>
      <c r="G47" s="25">
        <f t="shared" si="1"/>
        <v>2464.451322088903</v>
      </c>
      <c r="H47" s="25">
        <f t="shared" si="1"/>
        <v>2412.9861200839041</v>
      </c>
      <c r="I47" s="25">
        <v>2319.8659800636096</v>
      </c>
      <c r="J47" s="25">
        <v>2360.9126233202105</v>
      </c>
      <c r="K47" s="25">
        <f>K46+K29</f>
        <v>2418.0665147331351</v>
      </c>
      <c r="L47" s="25">
        <f>L46+L29</f>
        <v>2241.5662799448692</v>
      </c>
      <c r="M47" s="25">
        <f>M46+M29</f>
        <v>2353.5721807622931</v>
      </c>
      <c r="N47" s="25">
        <f>N46+N29</f>
        <v>2267.4286700769635</v>
      </c>
      <c r="O47" s="25">
        <v>2208.7125856549665</v>
      </c>
      <c r="P47" s="67">
        <v>2306.7028317900476</v>
      </c>
    </row>
    <row r="48" spans="1:16" x14ac:dyDescent="0.3">
      <c r="L48" s="15"/>
    </row>
    <row r="49" spans="3:16" x14ac:dyDescent="0.3"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3:16" x14ac:dyDescent="0.3">
      <c r="C50" s="3"/>
      <c r="D50" s="3"/>
      <c r="E50" s="3"/>
      <c r="F50" s="3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3:16" x14ac:dyDescent="0.3">
      <c r="N51" s="64"/>
    </row>
  </sheetData>
  <mergeCells count="1">
    <mergeCell ref="A1:H1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4"/>
  <sheetViews>
    <sheetView workbookViewId="0">
      <pane xSplit="2" ySplit="3" topLeftCell="C4" activePane="bottomRight" state="frozen"/>
      <selection sqref="A1:H1"/>
      <selection pane="topRight" sqref="A1:H1"/>
      <selection pane="bottomLeft" sqref="A1:H1"/>
      <selection pane="bottomRight" sqref="A1:H1"/>
    </sheetView>
  </sheetViews>
  <sheetFormatPr baseColWidth="10" defaultColWidth="11.5546875" defaultRowHeight="14.4" x14ac:dyDescent="0.3"/>
  <cols>
    <col min="1" max="1" width="40.88671875" style="7" bestFit="1" customWidth="1"/>
    <col min="2" max="2" width="43.6640625" style="7" bestFit="1" customWidth="1"/>
    <col min="3" max="9" width="7.77734375" style="7" bestFit="1" customWidth="1"/>
    <col min="10" max="11" width="7.77734375" style="8" bestFit="1" customWidth="1"/>
    <col min="12" max="13" width="7.77734375" style="7" bestFit="1" customWidth="1"/>
    <col min="14" max="14" width="7.77734375" style="7" customWidth="1"/>
    <col min="15" max="16" width="7.77734375" style="7" bestFit="1" customWidth="1"/>
    <col min="17" max="16384" width="11.5546875" style="7"/>
  </cols>
  <sheetData>
    <row r="1" spans="1:16" ht="28.8" customHeight="1" x14ac:dyDescent="0.55000000000000004">
      <c r="A1" s="101" t="s">
        <v>110</v>
      </c>
      <c r="B1" s="101"/>
      <c r="C1" s="101"/>
      <c r="D1" s="101"/>
      <c r="E1" s="101"/>
      <c r="F1" s="101"/>
      <c r="G1" s="101"/>
      <c r="H1" s="101"/>
    </row>
    <row r="2" spans="1:16" x14ac:dyDescent="0.3">
      <c r="A2" s="4"/>
      <c r="B2" s="4"/>
      <c r="C2" s="6"/>
      <c r="D2" s="6"/>
      <c r="E2" s="6"/>
      <c r="F2" s="6"/>
      <c r="G2" s="6"/>
      <c r="H2" s="6"/>
    </row>
    <row r="3" spans="1:16" x14ac:dyDescent="0.3">
      <c r="A3" s="4" t="s">
        <v>15</v>
      </c>
      <c r="B3" s="4" t="s">
        <v>96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32</v>
      </c>
      <c r="H3" s="6" t="s">
        <v>34</v>
      </c>
      <c r="I3" s="6" t="s">
        <v>33</v>
      </c>
      <c r="J3" s="39" t="s">
        <v>211</v>
      </c>
      <c r="K3" s="39" t="s">
        <v>234</v>
      </c>
      <c r="L3" s="39" t="s">
        <v>238</v>
      </c>
      <c r="M3" s="39" t="s">
        <v>248</v>
      </c>
      <c r="N3" s="39" t="s">
        <v>252</v>
      </c>
      <c r="O3" s="39" t="s">
        <v>253</v>
      </c>
      <c r="P3" s="97" t="s">
        <v>257</v>
      </c>
    </row>
    <row r="4" spans="1:16" x14ac:dyDescent="0.3">
      <c r="A4" s="4" t="s">
        <v>111</v>
      </c>
      <c r="B4" s="4" t="s">
        <v>112</v>
      </c>
      <c r="C4" s="1"/>
      <c r="D4" s="1"/>
      <c r="E4" s="1"/>
      <c r="F4" s="1"/>
      <c r="G4" s="1"/>
      <c r="H4" s="1"/>
      <c r="I4" s="1"/>
      <c r="J4" s="1"/>
      <c r="K4" s="1"/>
      <c r="P4" s="71"/>
    </row>
    <row r="5" spans="1:16" s="4" customFormat="1" x14ac:dyDescent="0.3">
      <c r="A5" s="4" t="s">
        <v>8</v>
      </c>
      <c r="B5" s="4" t="s">
        <v>113</v>
      </c>
      <c r="C5" s="26">
        <v>101.762</v>
      </c>
      <c r="D5" s="26">
        <v>42.69699999999979</v>
      </c>
      <c r="E5" s="26">
        <v>73.495000000000203</v>
      </c>
      <c r="F5" s="26">
        <v>60.282423000000399</v>
      </c>
      <c r="G5" s="26">
        <v>168.05877114961993</v>
      </c>
      <c r="H5" s="26">
        <v>84.887190018321817</v>
      </c>
      <c r="I5" s="26">
        <v>150.66119936619259</v>
      </c>
      <c r="J5" s="26">
        <v>42.494693634305463</v>
      </c>
      <c r="K5" s="26">
        <v>81.886443150091011</v>
      </c>
      <c r="L5" s="26">
        <v>63.293157951969263</v>
      </c>
      <c r="M5" s="26">
        <v>86.433726346195598</v>
      </c>
      <c r="N5" s="26">
        <v>57.237595077532561</v>
      </c>
      <c r="O5" s="1">
        <v>120.5017762135419</v>
      </c>
      <c r="P5" s="88">
        <v>151.97841892494426</v>
      </c>
    </row>
    <row r="6" spans="1:16" x14ac:dyDescent="0.3">
      <c r="A6" s="7" t="s">
        <v>102</v>
      </c>
      <c r="B6" s="7" t="s">
        <v>114</v>
      </c>
      <c r="C6" s="24">
        <v>43.622</v>
      </c>
      <c r="D6" s="24">
        <v>35.435000000000002</v>
      </c>
      <c r="E6" s="24">
        <v>13.502000000000001</v>
      </c>
      <c r="F6" s="24">
        <v>8.8800000000000008</v>
      </c>
      <c r="G6" s="24">
        <v>39.859181663133</v>
      </c>
      <c r="H6" s="24">
        <v>44.304692942495798</v>
      </c>
      <c r="I6" s="24">
        <v>39.138641376010803</v>
      </c>
      <c r="J6" s="24">
        <v>12.813768132810999</v>
      </c>
      <c r="K6" s="24">
        <v>41.321400187564898</v>
      </c>
      <c r="L6" s="24">
        <v>42.700404533970101</v>
      </c>
      <c r="M6" s="24">
        <v>6.1350405217507031</v>
      </c>
      <c r="N6" s="24">
        <v>35.101423725134289</v>
      </c>
      <c r="O6" s="8">
        <v>50.609092249484704</v>
      </c>
      <c r="P6" s="86">
        <v>41.602930073875299</v>
      </c>
    </row>
    <row r="7" spans="1:16" x14ac:dyDescent="0.3">
      <c r="A7" s="7" t="s">
        <v>151</v>
      </c>
      <c r="B7" s="7" t="s">
        <v>152</v>
      </c>
      <c r="C7" s="24">
        <v>35.112000000000002</v>
      </c>
      <c r="D7" s="24">
        <v>36.542999999999999</v>
      </c>
      <c r="E7" s="24">
        <v>36.873999999999995</v>
      </c>
      <c r="F7" s="24">
        <v>38.200000000000017</v>
      </c>
      <c r="G7" s="24">
        <v>34.761528923621</v>
      </c>
      <c r="H7" s="24">
        <v>53.055695823712</v>
      </c>
      <c r="I7" s="24">
        <v>35.315576173356405</v>
      </c>
      <c r="J7" s="24">
        <v>37.275801818727999</v>
      </c>
      <c r="K7" s="24">
        <v>29.122926066083302</v>
      </c>
      <c r="L7" s="24">
        <v>29.635931159049797</v>
      </c>
      <c r="M7" s="24">
        <v>30.837069867235911</v>
      </c>
      <c r="N7" s="24">
        <v>30.807127870721793</v>
      </c>
      <c r="O7" s="8">
        <v>27.798347788309599</v>
      </c>
      <c r="P7" s="86">
        <v>28.347867358097105</v>
      </c>
    </row>
    <row r="8" spans="1:16" x14ac:dyDescent="0.3">
      <c r="A8" s="7" t="s">
        <v>103</v>
      </c>
      <c r="B8" s="7" t="s">
        <v>115</v>
      </c>
      <c r="C8" s="24">
        <v>19.344999999999999</v>
      </c>
      <c r="D8" s="24">
        <v>-29</v>
      </c>
      <c r="E8" s="24">
        <v>26.929000000000002</v>
      </c>
      <c r="F8" s="24">
        <v>-20.673000000000002</v>
      </c>
      <c r="G8" s="24">
        <v>38.5</v>
      </c>
      <c r="H8" s="24">
        <v>-39.050514027197956</v>
      </c>
      <c r="I8" s="24">
        <v>42.507302604214964</v>
      </c>
      <c r="J8" s="24">
        <v>-12.076947989467023</v>
      </c>
      <c r="K8" s="24">
        <v>-29.436825487979412</v>
      </c>
      <c r="L8" s="24">
        <v>-43.006409395601985</v>
      </c>
      <c r="M8" s="24">
        <v>-4.2793777274780354</v>
      </c>
      <c r="N8" s="24">
        <v>19.846837621988897</v>
      </c>
      <c r="O8" s="8">
        <v>3.5563507893536093</v>
      </c>
      <c r="P8" s="86">
        <v>-68.335462235651619</v>
      </c>
    </row>
    <row r="9" spans="1:16" x14ac:dyDescent="0.3">
      <c r="A9" s="7" t="s">
        <v>104</v>
      </c>
      <c r="B9" s="7" t="s">
        <v>116</v>
      </c>
      <c r="C9" s="24">
        <v>-99.438000000000002</v>
      </c>
      <c r="D9" s="24">
        <v>20.562000000000012</v>
      </c>
      <c r="E9" s="24">
        <v>-43.572000000000003</v>
      </c>
      <c r="F9" s="24">
        <v>70.919999999999987</v>
      </c>
      <c r="G9" s="24">
        <v>-40.755559450198007</v>
      </c>
      <c r="H9" s="24">
        <v>-14.935142565841005</v>
      </c>
      <c r="I9" s="24">
        <v>52.570704191031993</v>
      </c>
      <c r="J9" s="24">
        <v>34.489841513634971</v>
      </c>
      <c r="K9" s="24">
        <v>9.6637271149985189</v>
      </c>
      <c r="L9" s="24">
        <v>12.982391240168869</v>
      </c>
      <c r="M9" s="24">
        <v>-1.2704518734387165</v>
      </c>
      <c r="N9" s="24">
        <v>-9.3989916337840551</v>
      </c>
      <c r="O9" s="8">
        <v>22.777703565901817</v>
      </c>
      <c r="P9" s="86">
        <v>-43.262203181507232</v>
      </c>
    </row>
    <row r="10" spans="1:16" x14ac:dyDescent="0.3">
      <c r="A10" s="7" t="s">
        <v>105</v>
      </c>
      <c r="B10" s="7" t="s">
        <v>117</v>
      </c>
      <c r="C10" s="24">
        <v>25.126000000000001</v>
      </c>
      <c r="D10" s="24">
        <v>-18.058</v>
      </c>
      <c r="E10" s="24">
        <v>-13.891000000000002</v>
      </c>
      <c r="F10" s="24">
        <v>12.73</v>
      </c>
      <c r="G10" s="24">
        <v>-23.923600571881977</v>
      </c>
      <c r="H10" s="24">
        <v>-21.83413568132201</v>
      </c>
      <c r="I10" s="24">
        <v>8.1958571932490045</v>
      </c>
      <c r="J10" s="24">
        <v>18.492951996188996</v>
      </c>
      <c r="K10" s="24">
        <v>-23.490305941256597</v>
      </c>
      <c r="L10" s="24">
        <v>1.9656475929591934</v>
      </c>
      <c r="M10" s="24">
        <v>5.6514195573883974</v>
      </c>
      <c r="N10" s="24">
        <v>48.783208844305307</v>
      </c>
      <c r="O10" s="8">
        <v>-27.248290888440607</v>
      </c>
      <c r="P10" s="86">
        <v>-5.225105773161097</v>
      </c>
    </row>
    <row r="11" spans="1:16" x14ac:dyDescent="0.3">
      <c r="A11" s="7" t="s">
        <v>106</v>
      </c>
      <c r="B11" s="7" t="s">
        <v>118</v>
      </c>
      <c r="C11" s="24">
        <v>23.350999999999999</v>
      </c>
      <c r="D11" s="24">
        <v>-15.482000000000001</v>
      </c>
      <c r="E11" s="24">
        <v>48.191999999999986</v>
      </c>
      <c r="F11" s="24">
        <v>51.417999999999999</v>
      </c>
      <c r="G11" s="24">
        <v>-35.596927802102002</v>
      </c>
      <c r="H11" s="24">
        <v>29.5347917836378</v>
      </c>
      <c r="I11" s="24">
        <v>-60.536470342064099</v>
      </c>
      <c r="J11" s="24">
        <v>48.833741715643903</v>
      </c>
      <c r="K11" s="24">
        <v>70.46410237825738</v>
      </c>
      <c r="L11" s="24">
        <f>-148.234770714876+150</f>
        <v>1.7652292851240077</v>
      </c>
      <c r="M11" s="24">
        <v>9.0577838868109382</v>
      </c>
      <c r="N11" s="24">
        <v>-4.7088494753037224</v>
      </c>
      <c r="O11" s="8">
        <v>-3.1892833339577038</v>
      </c>
      <c r="P11" s="86">
        <v>16.099953662486321</v>
      </c>
    </row>
    <row r="12" spans="1:16" ht="15" thickBot="1" x14ac:dyDescent="0.35">
      <c r="A12" s="10" t="s">
        <v>119</v>
      </c>
      <c r="B12" s="10" t="s">
        <v>120</v>
      </c>
      <c r="C12" s="25">
        <v>61.63600000000001</v>
      </c>
      <c r="D12" s="25">
        <v>1.8269999999997975</v>
      </c>
      <c r="E12" s="25">
        <v>114.52500000000018</v>
      </c>
      <c r="F12" s="25">
        <v>203.9974230000004</v>
      </c>
      <c r="G12" s="25">
        <v>101.18503058592593</v>
      </c>
      <c r="H12" s="25">
        <v>47.353192408814841</v>
      </c>
      <c r="I12" s="25">
        <v>189.57552780997005</v>
      </c>
      <c r="J12" s="25">
        <v>156.69631455622329</v>
      </c>
      <c r="K12" s="25">
        <v>96.888667092629305</v>
      </c>
      <c r="L12" s="25">
        <f>L5-L6+L7+L8+L9+L10+L11</f>
        <v>23.935543299699045</v>
      </c>
      <c r="M12" s="25">
        <v>120.29512953496337</v>
      </c>
      <c r="N12" s="25">
        <v>107.46550458032669</v>
      </c>
      <c r="O12" s="63">
        <v>93.587511885223918</v>
      </c>
      <c r="P12" s="87">
        <v>38.000538681332486</v>
      </c>
    </row>
    <row r="13" spans="1:16" x14ac:dyDescent="0.3"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8"/>
      <c r="P13" s="86"/>
    </row>
    <row r="14" spans="1:16" x14ac:dyDescent="0.3">
      <c r="A14" s="4" t="s">
        <v>121</v>
      </c>
      <c r="B14" s="4" t="s">
        <v>122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8"/>
      <c r="P14" s="86"/>
    </row>
    <row r="15" spans="1:16" x14ac:dyDescent="0.3">
      <c r="A15" s="7" t="s">
        <v>212</v>
      </c>
      <c r="B15" s="7" t="s">
        <v>213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1.9253264299999999</v>
      </c>
      <c r="I15" s="24">
        <v>0</v>
      </c>
      <c r="J15" s="24">
        <v>0.84972756999999999</v>
      </c>
      <c r="K15" s="8">
        <v>2.1741877469955999</v>
      </c>
      <c r="L15" s="8">
        <v>0.65391325300440029</v>
      </c>
      <c r="M15" s="8">
        <v>0.31461834044260018</v>
      </c>
      <c r="N15" s="8">
        <v>0.31245935373099964</v>
      </c>
      <c r="O15" s="98">
        <v>0</v>
      </c>
      <c r="P15" s="93">
        <v>0</v>
      </c>
    </row>
    <row r="16" spans="1:16" x14ac:dyDescent="0.3">
      <c r="A16" s="7" t="s">
        <v>107</v>
      </c>
      <c r="B16" s="7" t="s">
        <v>123</v>
      </c>
      <c r="C16" s="24">
        <v>35.869</v>
      </c>
      <c r="D16" s="24">
        <v>25.015000000000001</v>
      </c>
      <c r="E16" s="24">
        <v>23.908999999999999</v>
      </c>
      <c r="F16" s="24">
        <v>9.73599999999999</v>
      </c>
      <c r="G16" s="24">
        <v>3.8</v>
      </c>
      <c r="H16" s="24">
        <v>20.076105731898</v>
      </c>
      <c r="I16" s="24">
        <v>11.2720643</v>
      </c>
      <c r="J16" s="24">
        <v>17.305461238102001</v>
      </c>
      <c r="K16" s="8">
        <v>14.378</v>
      </c>
      <c r="L16" s="8">
        <v>17.632756000000001</v>
      </c>
      <c r="M16" s="8">
        <v>15.093903146423699</v>
      </c>
      <c r="N16" s="8">
        <v>44.4562648535763</v>
      </c>
      <c r="O16" s="98">
        <v>19.820948000000001</v>
      </c>
      <c r="P16" s="93">
        <v>31.382575609253301</v>
      </c>
    </row>
    <row r="17" spans="1:16" x14ac:dyDescent="0.3">
      <c r="A17" s="7" t="s">
        <v>243</v>
      </c>
      <c r="B17" s="7" t="s">
        <v>244</v>
      </c>
      <c r="C17" s="24">
        <v>23.213000000000001</v>
      </c>
      <c r="D17" s="24">
        <v>-0.95299999999999996</v>
      </c>
      <c r="E17" s="24">
        <v>0.57899999999999996</v>
      </c>
      <c r="F17" s="24">
        <v>0.22500000000000001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150</v>
      </c>
      <c r="M17" s="24">
        <v>0</v>
      </c>
      <c r="N17" s="24">
        <v>0</v>
      </c>
      <c r="O17" s="98">
        <v>0</v>
      </c>
      <c r="P17" s="93">
        <v>0</v>
      </c>
    </row>
    <row r="18" spans="1:16" ht="15" thickBot="1" x14ac:dyDescent="0.35">
      <c r="A18" s="10" t="s">
        <v>124</v>
      </c>
      <c r="B18" s="10" t="s">
        <v>125</v>
      </c>
      <c r="C18" s="25">
        <v>-59.082000000000001</v>
      </c>
      <c r="D18" s="25">
        <v>-24.062000000000001</v>
      </c>
      <c r="E18" s="25">
        <v>-24.488</v>
      </c>
      <c r="F18" s="25">
        <v>-9.9609999999999896</v>
      </c>
      <c r="G18" s="25">
        <v>-3.8</v>
      </c>
      <c r="H18" s="25">
        <v>-18.150779301898002</v>
      </c>
      <c r="I18" s="25">
        <v>-11.2720643</v>
      </c>
      <c r="J18" s="25">
        <v>-16.455733668102003</v>
      </c>
      <c r="K18" s="65">
        <f>-K16+K15</f>
        <v>-12.203812253004401</v>
      </c>
      <c r="L18" s="65">
        <f>-L16+L15-L17</f>
        <v>-166.97884274699561</v>
      </c>
      <c r="M18" s="65">
        <f t="shared" ref="M18:N18" si="0">-M16+M15</f>
        <v>-14.779284805981099</v>
      </c>
      <c r="N18" s="65">
        <f t="shared" si="0"/>
        <v>-44.1438054998453</v>
      </c>
      <c r="O18" s="63">
        <f>-O16</f>
        <v>-19.820948000000001</v>
      </c>
      <c r="P18" s="87">
        <v>-31.382575609253259</v>
      </c>
    </row>
    <row r="19" spans="1:16" x14ac:dyDescent="0.3">
      <c r="A19" s="4"/>
      <c r="B19" s="4"/>
      <c r="C19" s="26"/>
      <c r="J19" s="7"/>
      <c r="K19" s="7"/>
      <c r="O19" s="8"/>
      <c r="P19" s="86"/>
    </row>
    <row r="20" spans="1:16" x14ac:dyDescent="0.3">
      <c r="A20" s="4" t="s">
        <v>124</v>
      </c>
      <c r="B20" s="4" t="s">
        <v>125</v>
      </c>
      <c r="C20" s="24"/>
      <c r="J20" s="7"/>
      <c r="K20" s="7"/>
      <c r="O20" s="8"/>
      <c r="P20" s="86"/>
    </row>
    <row r="21" spans="1:16" x14ac:dyDescent="0.3">
      <c r="A21" s="7" t="s">
        <v>249</v>
      </c>
      <c r="B21" s="7" t="s">
        <v>250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5.7386083299999999</v>
      </c>
      <c r="N21" s="24">
        <v>0</v>
      </c>
      <c r="O21" s="24">
        <v>0</v>
      </c>
      <c r="P21" s="68">
        <v>0</v>
      </c>
    </row>
    <row r="22" spans="1:16" x14ac:dyDescent="0.3">
      <c r="A22" s="7" t="s">
        <v>245</v>
      </c>
      <c r="B22" s="7" t="s">
        <v>246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0.37910501000000002</v>
      </c>
      <c r="K22" s="24">
        <v>0</v>
      </c>
      <c r="L22" s="24">
        <v>0</v>
      </c>
      <c r="M22" s="24">
        <v>4.4772525000000001E-2</v>
      </c>
      <c r="N22" s="24">
        <v>0</v>
      </c>
      <c r="O22" s="24">
        <v>0</v>
      </c>
      <c r="P22" s="68">
        <v>0</v>
      </c>
    </row>
    <row r="23" spans="1:16" x14ac:dyDescent="0.3">
      <c r="A23" s="7" t="s">
        <v>108</v>
      </c>
      <c r="B23" s="7" t="s">
        <v>126</v>
      </c>
      <c r="C23" s="24">
        <v>0</v>
      </c>
      <c r="D23" s="24">
        <v>147.30600000000001</v>
      </c>
      <c r="E23" s="24">
        <v>-9.9999999997635314E-4</v>
      </c>
      <c r="F23" s="24">
        <v>-9.9999999997635314E-4</v>
      </c>
      <c r="G23" s="24">
        <v>-9.9999999997635314E-4</v>
      </c>
      <c r="H23" s="24">
        <v>147.30699999999999</v>
      </c>
      <c r="I23" s="24">
        <v>0</v>
      </c>
      <c r="J23" s="24">
        <v>0</v>
      </c>
      <c r="K23" s="24">
        <v>0</v>
      </c>
      <c r="L23" s="24">
        <v>220.938366</v>
      </c>
      <c r="M23" s="24">
        <v>699.63815899999997</v>
      </c>
      <c r="N23" s="24">
        <v>0</v>
      </c>
      <c r="O23" s="24">
        <v>0</v>
      </c>
      <c r="P23" s="68">
        <v>221.33814000000001</v>
      </c>
    </row>
    <row r="24" spans="1:16" x14ac:dyDescent="0.3">
      <c r="A24" s="7" t="s">
        <v>109</v>
      </c>
      <c r="B24" s="7" t="s">
        <v>127</v>
      </c>
      <c r="C24" s="24">
        <v>25.376000000000001</v>
      </c>
      <c r="D24" s="24">
        <v>157.53</v>
      </c>
      <c r="E24" s="24">
        <v>-58.176000000000002</v>
      </c>
      <c r="F24" s="24">
        <v>-149.21600000000001</v>
      </c>
      <c r="G24" s="24">
        <v>-144.661</v>
      </c>
      <c r="H24" s="24">
        <v>62.999999990000006</v>
      </c>
      <c r="I24" s="24">
        <v>-155</v>
      </c>
      <c r="J24" s="24">
        <v>-60.189531389375986</v>
      </c>
      <c r="K24" s="56">
        <v>-5.5854686106240008</v>
      </c>
      <c r="L24" s="56">
        <v>177.85899999999998</v>
      </c>
      <c r="M24" s="24">
        <v>722.88550000000009</v>
      </c>
      <c r="N24" s="24">
        <v>-188.96949999999993</v>
      </c>
      <c r="O24" s="24">
        <v>-99.355227475000007</v>
      </c>
      <c r="P24" s="68">
        <v>216.905227475</v>
      </c>
    </row>
    <row r="25" spans="1:16" ht="15" thickBot="1" x14ac:dyDescent="0.35">
      <c r="A25" s="10" t="s">
        <v>128</v>
      </c>
      <c r="B25" s="10" t="s">
        <v>129</v>
      </c>
      <c r="C25" s="25">
        <f>-C23+C24</f>
        <v>25.376000000000001</v>
      </c>
      <c r="D25" s="25">
        <f>-D23+D24</f>
        <v>10.22399999999999</v>
      </c>
      <c r="E25" s="25">
        <f t="shared" ref="E25:I25" si="1">-E23+E24</f>
        <v>-58.175000000000026</v>
      </c>
      <c r="F25" s="25">
        <f t="shared" si="1"/>
        <v>-149.21500000000003</v>
      </c>
      <c r="G25" s="25">
        <f t="shared" si="1"/>
        <v>-144.66000000000003</v>
      </c>
      <c r="H25" s="25">
        <f t="shared" si="1"/>
        <v>-84.307000009999982</v>
      </c>
      <c r="I25" s="25">
        <f t="shared" si="1"/>
        <v>-155</v>
      </c>
      <c r="J25" s="25">
        <f>-J23+J24-J22</f>
        <v>-60.56863639937599</v>
      </c>
      <c r="K25" s="63">
        <f t="shared" ref="K25:M25" si="2">K21-K23-K22+K24</f>
        <v>-5.5854686106240008</v>
      </c>
      <c r="L25" s="63">
        <f t="shared" si="2"/>
        <v>-43.079366000000022</v>
      </c>
      <c r="M25" s="63">
        <f t="shared" si="2"/>
        <v>28.941176805000168</v>
      </c>
      <c r="N25" s="63">
        <v>-188.96949999999993</v>
      </c>
      <c r="O25" s="63">
        <f>SUM(O24)</f>
        <v>-99.355227475000007</v>
      </c>
      <c r="P25" s="87">
        <v>-4.4329125250000061</v>
      </c>
    </row>
    <row r="26" spans="1:16" x14ac:dyDescent="0.3">
      <c r="A26" s="4"/>
      <c r="B26" s="4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1"/>
      <c r="P26" s="88"/>
    </row>
    <row r="27" spans="1:16" x14ac:dyDescent="0.3">
      <c r="A27" s="7" t="s">
        <v>130</v>
      </c>
      <c r="B27" s="7" t="s">
        <v>131</v>
      </c>
      <c r="C27" s="24">
        <v>27.930000000000017</v>
      </c>
      <c r="D27" s="24">
        <v>-12.011000000000212</v>
      </c>
      <c r="E27" s="24">
        <v>31.860000000000433</v>
      </c>
      <c r="F27" s="24">
        <v>44.820423000000474</v>
      </c>
      <c r="G27" s="24">
        <f>G12+G18+G25</f>
        <v>-47.274969414074093</v>
      </c>
      <c r="H27" s="24">
        <f>H12+H18+H25</f>
        <v>-55.104586903083145</v>
      </c>
      <c r="I27" s="24">
        <v>23.203463509970042</v>
      </c>
      <c r="J27" s="24">
        <v>79.771944488745319</v>
      </c>
      <c r="K27" s="24">
        <f>K12+K18+K25</f>
        <v>79.099386229000899</v>
      </c>
      <c r="L27" s="24">
        <f>L12+L18+L25</f>
        <v>-186.12266544729658</v>
      </c>
      <c r="M27" s="24">
        <v>134.54656658398233</v>
      </c>
      <c r="N27" s="24">
        <v>-125.53734596951847</v>
      </c>
      <c r="O27" s="8">
        <f>O25+O18+O12</f>
        <v>-25.58866358977609</v>
      </c>
      <c r="P27" s="86">
        <v>2.2298230720792134</v>
      </c>
    </row>
    <row r="28" spans="1:16" x14ac:dyDescent="0.3">
      <c r="A28" s="7" t="s">
        <v>132</v>
      </c>
      <c r="B28" s="7" t="s">
        <v>134</v>
      </c>
      <c r="C28" s="24">
        <v>136.95699999999999</v>
      </c>
      <c r="D28" s="24">
        <v>164.887</v>
      </c>
      <c r="E28" s="24">
        <v>152.87599999999978</v>
      </c>
      <c r="F28" s="24">
        <v>184.73600000000022</v>
      </c>
      <c r="G28" s="24">
        <v>229.55642300000068</v>
      </c>
      <c r="H28" s="24">
        <v>182.18045358592664</v>
      </c>
      <c r="I28" s="24">
        <v>127.07586668284355</v>
      </c>
      <c r="J28" s="24">
        <v>150.27933019281363</v>
      </c>
      <c r="K28" s="24">
        <f>J29</f>
        <v>230.15127468155893</v>
      </c>
      <c r="L28" s="24">
        <f>K29</f>
        <v>309.15066091055979</v>
      </c>
      <c r="M28" s="24">
        <v>123.02799546326321</v>
      </c>
      <c r="N28" s="24">
        <v>257.67456204724556</v>
      </c>
      <c r="O28" s="8">
        <f>N29</f>
        <v>132.13721607772709</v>
      </c>
      <c r="P28" s="86">
        <v>106.548552487951</v>
      </c>
    </row>
    <row r="29" spans="1:16" ht="15" thickBot="1" x14ac:dyDescent="0.35">
      <c r="A29" s="10" t="s">
        <v>133</v>
      </c>
      <c r="B29" s="10" t="s">
        <v>135</v>
      </c>
      <c r="C29" s="25">
        <v>164.887</v>
      </c>
      <c r="D29" s="25">
        <v>152.87599999999978</v>
      </c>
      <c r="E29" s="25">
        <v>184.73600000000022</v>
      </c>
      <c r="F29" s="25">
        <v>229.55642300000068</v>
      </c>
      <c r="G29" s="25">
        <v>182.18045358592664</v>
      </c>
      <c r="H29" s="25">
        <v>127.07586668284355</v>
      </c>
      <c r="I29" s="25">
        <v>150.27933019281363</v>
      </c>
      <c r="J29" s="25">
        <v>230.15127468155893</v>
      </c>
      <c r="K29" s="25">
        <v>309.15066091055979</v>
      </c>
      <c r="L29" s="25">
        <f>SUM(L27:L28)</f>
        <v>123.02799546326321</v>
      </c>
      <c r="M29" s="25">
        <v>257.67456204724556</v>
      </c>
      <c r="N29" s="25">
        <v>132.13721607772709</v>
      </c>
      <c r="O29" s="63">
        <f>O27+O28</f>
        <v>106.548552487951</v>
      </c>
      <c r="P29" s="87">
        <v>108.69255410404122</v>
      </c>
    </row>
    <row r="30" spans="1:16" x14ac:dyDescent="0.3">
      <c r="C30" s="8"/>
      <c r="D30" s="8"/>
      <c r="E30" s="8"/>
      <c r="F30" s="8"/>
      <c r="G30" s="8"/>
      <c r="H30" s="8"/>
    </row>
    <row r="31" spans="1:16" x14ac:dyDescent="0.3">
      <c r="J31" s="7"/>
      <c r="K31" s="7"/>
      <c r="O31" s="96"/>
    </row>
    <row r="32" spans="1:16" x14ac:dyDescent="0.3">
      <c r="J32" s="7"/>
      <c r="K32" s="7"/>
    </row>
    <row r="33" spans="10:11" x14ac:dyDescent="0.3">
      <c r="J33" s="7"/>
      <c r="K33" s="7"/>
    </row>
    <row r="34" spans="10:11" x14ac:dyDescent="0.3">
      <c r="J34" s="7"/>
      <c r="K34" s="7"/>
    </row>
  </sheetData>
  <mergeCells count="1">
    <mergeCell ref="A1:H1"/>
  </mergeCell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6"/>
  <sheetViews>
    <sheetView zoomScale="90" zoomScaleNormal="90" workbookViewId="0">
      <pane xSplit="2" ySplit="3" topLeftCell="C4" activePane="bottomRight" state="frozen"/>
      <selection pane="topRight"/>
      <selection pane="bottomLeft"/>
      <selection pane="bottomRight" sqref="A1:H1"/>
    </sheetView>
  </sheetViews>
  <sheetFormatPr baseColWidth="10" defaultColWidth="11.5546875" defaultRowHeight="14.4" x14ac:dyDescent="0.3"/>
  <cols>
    <col min="1" max="1" width="39.5546875" style="14" bestFit="1" customWidth="1"/>
    <col min="2" max="2" width="28.77734375" style="14" bestFit="1" customWidth="1"/>
    <col min="3" max="16" width="8.6640625" style="14" bestFit="1" customWidth="1"/>
    <col min="17" max="16384" width="11.5546875" style="14"/>
  </cols>
  <sheetData>
    <row r="1" spans="1:16" ht="28.8" x14ac:dyDescent="0.55000000000000004">
      <c r="A1" s="101" t="s">
        <v>185</v>
      </c>
      <c r="B1" s="101"/>
      <c r="C1" s="101"/>
      <c r="D1" s="101"/>
      <c r="E1" s="101"/>
      <c r="F1" s="101"/>
      <c r="G1" s="101"/>
      <c r="H1" s="101"/>
    </row>
    <row r="3" spans="1:16" s="3" customFormat="1" x14ac:dyDescent="0.3">
      <c r="A3" s="2" t="s">
        <v>15</v>
      </c>
      <c r="B3" s="2" t="s">
        <v>184</v>
      </c>
      <c r="C3" s="57" t="s">
        <v>11</v>
      </c>
      <c r="D3" s="57" t="s">
        <v>12</v>
      </c>
      <c r="E3" s="57" t="s">
        <v>13</v>
      </c>
      <c r="F3" s="57" t="s">
        <v>14</v>
      </c>
      <c r="G3" s="57" t="s">
        <v>32</v>
      </c>
      <c r="H3" s="57" t="s">
        <v>34</v>
      </c>
      <c r="I3" s="57" t="s">
        <v>33</v>
      </c>
      <c r="J3" s="57" t="s">
        <v>210</v>
      </c>
      <c r="K3" s="57" t="s">
        <v>233</v>
      </c>
      <c r="L3" s="57" t="s">
        <v>237</v>
      </c>
      <c r="M3" s="39" t="s">
        <v>248</v>
      </c>
      <c r="N3" s="39" t="s">
        <v>252</v>
      </c>
      <c r="O3" s="39" t="s">
        <v>253</v>
      </c>
      <c r="P3" s="97" t="s">
        <v>257</v>
      </c>
    </row>
    <row r="4" spans="1:16" s="3" customFormat="1" x14ac:dyDescent="0.3">
      <c r="A4" s="2" t="s">
        <v>17</v>
      </c>
      <c r="B4" s="2" t="s">
        <v>180</v>
      </c>
      <c r="C4" s="30"/>
      <c r="D4" s="30"/>
      <c r="E4" s="30"/>
      <c r="F4" s="30"/>
      <c r="G4" s="30"/>
      <c r="H4" s="30"/>
      <c r="I4" s="15"/>
      <c r="J4" s="15"/>
      <c r="K4" s="15"/>
      <c r="P4" s="85"/>
    </row>
    <row r="5" spans="1:16" s="3" customFormat="1" x14ac:dyDescent="0.3">
      <c r="A5" s="3" t="s">
        <v>18</v>
      </c>
      <c r="B5" s="3" t="s">
        <v>181</v>
      </c>
      <c r="C5" s="15">
        <v>693.09399999999994</v>
      </c>
      <c r="D5" s="15">
        <v>596.0569999999999</v>
      </c>
      <c r="E5" s="15">
        <v>603.41600000000017</v>
      </c>
      <c r="F5" s="15">
        <v>608.21400000000006</v>
      </c>
      <c r="G5" s="15">
        <v>723.79998999999998</v>
      </c>
      <c r="H5" s="15">
        <v>595.601</v>
      </c>
      <c r="I5" s="15">
        <v>530.09899999999993</v>
      </c>
      <c r="J5" s="15">
        <v>571.32454282703145</v>
      </c>
      <c r="K5" s="15">
        <v>612.635986869975</v>
      </c>
      <c r="L5" s="15">
        <v>597.293219702908</v>
      </c>
      <c r="M5" s="15">
        <v>477.69092680227993</v>
      </c>
      <c r="N5" s="15">
        <v>657.46244096347016</v>
      </c>
      <c r="O5" s="15">
        <v>647.44418446697409</v>
      </c>
      <c r="P5" s="83">
        <v>631.87390017508687</v>
      </c>
    </row>
    <row r="6" spans="1:16" s="3" customFormat="1" x14ac:dyDescent="0.3">
      <c r="A6" s="3" t="s">
        <v>254</v>
      </c>
      <c r="B6" s="3" t="s">
        <v>254</v>
      </c>
      <c r="C6" s="15">
        <v>107.02799999999999</v>
      </c>
      <c r="D6" s="15">
        <v>104.71000000000001</v>
      </c>
      <c r="E6" s="15">
        <v>101.55799999999999</v>
      </c>
      <c r="F6" s="15">
        <v>118.24400000000003</v>
      </c>
      <c r="G6" s="15">
        <v>107.249</v>
      </c>
      <c r="H6" s="15">
        <v>109.37928347317799</v>
      </c>
      <c r="I6" s="15">
        <v>115</v>
      </c>
      <c r="J6" s="15">
        <v>120.33732248441152</v>
      </c>
      <c r="K6" s="15">
        <v>115.1057721503452</v>
      </c>
      <c r="L6" s="15">
        <v>112.9206438166663</v>
      </c>
      <c r="M6" s="15">
        <v>123.85196891397898</v>
      </c>
      <c r="N6" s="15">
        <v>126.71712387675016</v>
      </c>
      <c r="O6" s="15">
        <v>116.3960976730645</v>
      </c>
      <c r="P6" s="83">
        <v>124.00568068358561</v>
      </c>
    </row>
    <row r="7" spans="1:16" s="3" customFormat="1" x14ac:dyDescent="0.3">
      <c r="A7" s="3" t="s">
        <v>19</v>
      </c>
      <c r="B7" s="3" t="s">
        <v>182</v>
      </c>
      <c r="C7" s="15">
        <v>67.540999999999997</v>
      </c>
      <c r="D7" s="15">
        <v>48.421999999999997</v>
      </c>
      <c r="E7" s="15">
        <v>62.433999999999997</v>
      </c>
      <c r="F7" s="15">
        <v>61.056000000000012</v>
      </c>
      <c r="G7" s="15">
        <v>87.49</v>
      </c>
      <c r="H7" s="15">
        <v>54.49</v>
      </c>
      <c r="I7" s="15">
        <v>67.599999999999994</v>
      </c>
      <c r="J7" s="15">
        <v>61.001594167030007</v>
      </c>
      <c r="K7" s="15">
        <v>76.798663051117003</v>
      </c>
      <c r="L7" s="15">
        <v>52.323840161766</v>
      </c>
      <c r="M7" s="15">
        <v>61.050833605978994</v>
      </c>
      <c r="N7" s="15">
        <v>65.007978284906002</v>
      </c>
      <c r="O7" s="15">
        <v>65.066575584706001</v>
      </c>
      <c r="P7" s="83">
        <v>41.928179405484002</v>
      </c>
    </row>
    <row r="8" spans="1:16" s="3" customFormat="1" ht="15" thickBot="1" x14ac:dyDescent="0.35">
      <c r="A8" s="10" t="s">
        <v>20</v>
      </c>
      <c r="B8" s="10" t="s">
        <v>177</v>
      </c>
      <c r="C8" s="18">
        <f>SUM(C5:C7)</f>
        <v>867.66300000000001</v>
      </c>
      <c r="D8" s="18">
        <f>SUM(D5:D7)</f>
        <v>749.18899999999996</v>
      </c>
      <c r="E8" s="18">
        <v>767.40800000000013</v>
      </c>
      <c r="F8" s="18">
        <v>787.51400000000012</v>
      </c>
      <c r="G8" s="18">
        <f>SUM(G5:G7)</f>
        <v>918.53899000000001</v>
      </c>
      <c r="H8" s="18">
        <f>SUM(H5:H7)</f>
        <v>759.47028347317803</v>
      </c>
      <c r="I8" s="18">
        <v>712.7589999999999</v>
      </c>
      <c r="J8" s="18">
        <v>752.649</v>
      </c>
      <c r="K8" s="18">
        <f>SUM(K5:K7)</f>
        <v>804.54042207143721</v>
      </c>
      <c r="L8" s="18">
        <f>SUM(L5:L7)</f>
        <v>762.5377036813403</v>
      </c>
      <c r="M8" s="18">
        <v>662.59372932223812</v>
      </c>
      <c r="N8" s="18">
        <v>849.18754312512658</v>
      </c>
      <c r="O8" s="18">
        <v>828.90685772474455</v>
      </c>
      <c r="P8" s="82">
        <v>797.80776026415663</v>
      </c>
    </row>
    <row r="9" spans="1:16" s="3" customFormat="1" x14ac:dyDescent="0.3">
      <c r="A9" s="16"/>
      <c r="B9" s="1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84"/>
    </row>
    <row r="10" spans="1:16" s="3" customFormat="1" x14ac:dyDescent="0.3">
      <c r="A10" s="2" t="s">
        <v>21</v>
      </c>
      <c r="B10" s="2" t="s">
        <v>21</v>
      </c>
      <c r="C10" s="17"/>
      <c r="D10" s="17"/>
      <c r="E10" s="31"/>
      <c r="F10" s="17"/>
      <c r="G10" s="14"/>
      <c r="H10" s="14"/>
      <c r="I10" s="14"/>
      <c r="J10" s="14"/>
      <c r="K10" s="14"/>
      <c r="L10" s="14"/>
      <c r="M10" s="14"/>
      <c r="N10" s="14"/>
      <c r="O10" s="14"/>
      <c r="P10" s="85"/>
    </row>
    <row r="11" spans="1:16" s="3" customFormat="1" x14ac:dyDescent="0.3">
      <c r="A11" s="3" t="s">
        <v>18</v>
      </c>
      <c r="B11" s="3" t="s">
        <v>181</v>
      </c>
      <c r="C11" s="15">
        <v>75.259000000000015</v>
      </c>
      <c r="D11" s="15">
        <v>61.70699999999978</v>
      </c>
      <c r="E11" s="15">
        <v>82.112000000000194</v>
      </c>
      <c r="F11" s="15">
        <v>37.996423000000398</v>
      </c>
      <c r="G11" s="15">
        <v>167.60069517720521</v>
      </c>
      <c r="H11" s="15">
        <v>54.084410766344213</v>
      </c>
      <c r="I11" s="15">
        <v>143.91967388725641</v>
      </c>
      <c r="J11" s="15">
        <v>7.8787201697180285</v>
      </c>
      <c r="K11" s="15">
        <v>39.924204105088002</v>
      </c>
      <c r="L11" s="15">
        <v>43.696503248493997</v>
      </c>
      <c r="M11" s="15">
        <v>68.08766425025803</v>
      </c>
      <c r="N11" s="15">
        <v>33.857279383816987</v>
      </c>
      <c r="O11" s="15">
        <v>104.84035545895898</v>
      </c>
      <c r="P11" s="83">
        <v>105.64879485346702</v>
      </c>
    </row>
    <row r="12" spans="1:16" s="3" customFormat="1" x14ac:dyDescent="0.3">
      <c r="A12" s="3" t="s">
        <v>254</v>
      </c>
      <c r="B12" s="3" t="s">
        <v>254</v>
      </c>
      <c r="C12" s="15">
        <v>24.382999999999999</v>
      </c>
      <c r="D12" s="15">
        <v>24.733000000000001</v>
      </c>
      <c r="E12" s="15">
        <v>30.183999999999997</v>
      </c>
      <c r="F12" s="15">
        <v>34.366</v>
      </c>
      <c r="G12" s="15">
        <v>30.7748915001537</v>
      </c>
      <c r="H12" s="15">
        <v>34.948999999999998</v>
      </c>
      <c r="I12" s="15">
        <v>34.973186337339001</v>
      </c>
      <c r="J12" s="15">
        <v>38.019107365175032</v>
      </c>
      <c r="K12" s="15">
        <v>32.123282253805598</v>
      </c>
      <c r="L12" s="15">
        <v>30.213211868980402</v>
      </c>
      <c r="M12" s="15">
        <v>37.073544596957596</v>
      </c>
      <c r="N12" s="15">
        <v>36.94570022711121</v>
      </c>
      <c r="O12" s="15">
        <v>28.993045851845398</v>
      </c>
      <c r="P12" s="83">
        <v>33.385172532720105</v>
      </c>
    </row>
    <row r="13" spans="1:16" s="3" customFormat="1" x14ac:dyDescent="0.3">
      <c r="A13" s="3" t="s">
        <v>19</v>
      </c>
      <c r="B13" s="3" t="s">
        <v>182</v>
      </c>
      <c r="C13" s="15">
        <v>0.56999999999999995</v>
      </c>
      <c r="D13" s="15">
        <v>-6.7880000000000003</v>
      </c>
      <c r="E13" s="15">
        <v>0.38999999999999968</v>
      </c>
      <c r="F13" s="15">
        <v>5.5410000000000004</v>
      </c>
      <c r="G13" s="15">
        <v>16.196999999999999</v>
      </c>
      <c r="H13" s="15">
        <v>0.9</v>
      </c>
      <c r="I13" s="15">
        <v>4.1410075749489295</v>
      </c>
      <c r="J13" s="15">
        <v>-19.936386465891999</v>
      </c>
      <c r="K13" s="15">
        <v>3.8464148157989997</v>
      </c>
      <c r="L13" s="15">
        <v>-2.8126965010780003</v>
      </c>
      <c r="M13" s="15">
        <v>-7.5469938221779982</v>
      </c>
      <c r="N13" s="15">
        <v>-6.0490390334400006</v>
      </c>
      <c r="O13" s="15">
        <v>0.74106687119299997</v>
      </c>
      <c r="P13" s="83">
        <v>-0.98894915033399999</v>
      </c>
    </row>
    <row r="14" spans="1:16" s="3" customFormat="1" x14ac:dyDescent="0.3">
      <c r="A14" s="3" t="s">
        <v>179</v>
      </c>
      <c r="B14" s="3" t="s">
        <v>183</v>
      </c>
      <c r="C14" s="15">
        <v>-17.292000000000002</v>
      </c>
      <c r="D14" s="15">
        <v>-17.308</v>
      </c>
      <c r="E14" s="15">
        <v>-17.308</v>
      </c>
      <c r="F14" s="15">
        <v>-17.308</v>
      </c>
      <c r="G14" s="15">
        <v>-17.292000000000002</v>
      </c>
      <c r="H14" s="15">
        <v>-17.308</v>
      </c>
      <c r="I14" s="15">
        <v>-17.307692000000003</v>
      </c>
      <c r="J14" s="15">
        <v>-17.307692999999993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83">
        <v>0</v>
      </c>
    </row>
    <row r="15" spans="1:16" s="3" customFormat="1" ht="15" thickBot="1" x14ac:dyDescent="0.35">
      <c r="A15" s="10" t="s">
        <v>20</v>
      </c>
      <c r="B15" s="10" t="s">
        <v>177</v>
      </c>
      <c r="C15" s="18">
        <f t="shared" ref="C15:L15" si="0">SUM(C11:C14)</f>
        <v>82.92</v>
      </c>
      <c r="D15" s="18">
        <f t="shared" si="0"/>
        <v>62.343999999999788</v>
      </c>
      <c r="E15" s="18">
        <f t="shared" si="0"/>
        <v>95.378000000000185</v>
      </c>
      <c r="F15" s="18">
        <f t="shared" si="0"/>
        <v>60.595423000000402</v>
      </c>
      <c r="G15" s="18">
        <f t="shared" si="0"/>
        <v>197.28058667735891</v>
      </c>
      <c r="H15" s="18">
        <f t="shared" si="0"/>
        <v>72.625410766344231</v>
      </c>
      <c r="I15" s="18">
        <f t="shared" si="0"/>
        <v>165.72617579954434</v>
      </c>
      <c r="J15" s="18">
        <f t="shared" si="0"/>
        <v>8.6537480690010682</v>
      </c>
      <c r="K15" s="18">
        <f t="shared" si="0"/>
        <v>75.893901174692587</v>
      </c>
      <c r="L15" s="18">
        <f t="shared" si="0"/>
        <v>71.097018616396412</v>
      </c>
      <c r="M15" s="18">
        <v>97.614215025037623</v>
      </c>
      <c r="N15" s="18">
        <v>64.753940577488265</v>
      </c>
      <c r="O15" s="18">
        <f>SUM(O11:O14)</f>
        <v>134.57446818199739</v>
      </c>
      <c r="P15" s="82">
        <v>138.04501823585312</v>
      </c>
    </row>
    <row r="16" spans="1:16" x14ac:dyDescent="0.3">
      <c r="P16" s="85"/>
    </row>
    <row r="17" spans="1:16" x14ac:dyDescent="0.3">
      <c r="A17" s="2" t="s">
        <v>30</v>
      </c>
      <c r="B17" s="2" t="s">
        <v>170</v>
      </c>
      <c r="C17" s="15"/>
      <c r="D17" s="15"/>
      <c r="E17" s="15"/>
      <c r="F17" s="48"/>
      <c r="P17" s="85"/>
    </row>
    <row r="18" spans="1:16" x14ac:dyDescent="0.3">
      <c r="A18" s="13" t="s">
        <v>22</v>
      </c>
      <c r="B18" s="7" t="s">
        <v>171</v>
      </c>
      <c r="C18" s="33">
        <v>162.32</v>
      </c>
      <c r="D18" s="33">
        <v>100.432</v>
      </c>
      <c r="E18" s="33">
        <v>133.13200000000001</v>
      </c>
      <c r="F18" s="33">
        <v>128.17500000000001</v>
      </c>
      <c r="G18" s="33">
        <v>174.2753968931743</v>
      </c>
      <c r="H18" s="33">
        <v>105.27450486221662</v>
      </c>
      <c r="I18" s="33">
        <v>120.17929122460905</v>
      </c>
      <c r="J18" s="33">
        <v>127.80384318460908</v>
      </c>
      <c r="K18" s="33">
        <v>154.82210834</v>
      </c>
      <c r="L18" s="33">
        <v>103.81810776999998</v>
      </c>
      <c r="M18" s="33">
        <v>145.9077836300001</v>
      </c>
      <c r="N18" s="33">
        <v>102.1620002599999</v>
      </c>
      <c r="O18" s="33">
        <v>135.20699999999999</v>
      </c>
      <c r="P18" s="89">
        <v>92.093000000000018</v>
      </c>
    </row>
    <row r="19" spans="1:16" x14ac:dyDescent="0.3">
      <c r="A19" s="13" t="s">
        <v>23</v>
      </c>
      <c r="B19" s="7" t="s">
        <v>172</v>
      </c>
      <c r="C19" s="33">
        <v>60.6</v>
      </c>
      <c r="D19" s="33">
        <v>47.344000000000001</v>
      </c>
      <c r="E19" s="33">
        <v>53.064999999999998</v>
      </c>
      <c r="F19" s="33">
        <v>49.954000000000001</v>
      </c>
      <c r="G19" s="33">
        <v>77.599725334030808</v>
      </c>
      <c r="H19" s="33">
        <v>49.095202310987091</v>
      </c>
      <c r="I19" s="33">
        <v>49.755887216095104</v>
      </c>
      <c r="J19" s="33">
        <v>63.417273962993079</v>
      </c>
      <c r="K19" s="33">
        <v>65.426741390606992</v>
      </c>
      <c r="L19" s="33">
        <v>51.686127952028016</v>
      </c>
      <c r="M19" s="33">
        <v>49.768426271345106</v>
      </c>
      <c r="N19" s="33">
        <v>50.594704386019885</v>
      </c>
      <c r="O19" s="33">
        <v>61</v>
      </c>
      <c r="P19" s="89">
        <v>35.799999999999997</v>
      </c>
    </row>
    <row r="20" spans="1:16" x14ac:dyDescent="0.3">
      <c r="A20" s="13" t="s">
        <v>24</v>
      </c>
      <c r="B20" s="7" t="s">
        <v>173</v>
      </c>
      <c r="C20" s="33">
        <v>194.22499999999999</v>
      </c>
      <c r="D20" s="33">
        <v>177.04400000000001</v>
      </c>
      <c r="E20" s="33">
        <v>148.977</v>
      </c>
      <c r="F20" s="33">
        <v>176.9</v>
      </c>
      <c r="G20" s="33">
        <v>211.1932727803725</v>
      </c>
      <c r="H20" s="33">
        <v>181.67644582553569</v>
      </c>
      <c r="I20" s="33">
        <v>142.82520835147577</v>
      </c>
      <c r="J20" s="33">
        <v>176.72998694864583</v>
      </c>
      <c r="K20" s="33">
        <v>192.20216227501501</v>
      </c>
      <c r="L20" s="33">
        <v>177.39070457665898</v>
      </c>
      <c r="M20" s="33">
        <v>97.127163814469014</v>
      </c>
      <c r="N20" s="33">
        <v>196.06396933385699</v>
      </c>
      <c r="O20" s="33">
        <v>164.8</v>
      </c>
      <c r="P20" s="89">
        <v>174.09999999999997</v>
      </c>
    </row>
    <row r="21" spans="1:16" x14ac:dyDescent="0.3">
      <c r="A21" s="13" t="s">
        <v>25</v>
      </c>
      <c r="B21" s="7" t="s">
        <v>174</v>
      </c>
      <c r="C21" s="33">
        <v>93.213999999999999</v>
      </c>
      <c r="D21" s="33">
        <v>79.424999999999997</v>
      </c>
      <c r="E21" s="33">
        <v>65.025000000000006</v>
      </c>
      <c r="F21" s="33">
        <v>98.668999999999997</v>
      </c>
      <c r="G21" s="33">
        <v>101.85277713596001</v>
      </c>
      <c r="H21" s="33">
        <v>76.545222864039957</v>
      </c>
      <c r="I21" s="33">
        <v>51.307061766543043</v>
      </c>
      <c r="J21" s="33">
        <v>73.198028425484949</v>
      </c>
      <c r="K21" s="33">
        <v>77.957890967794995</v>
      </c>
      <c r="L21" s="33">
        <v>62.863984415535</v>
      </c>
      <c r="M21" s="33">
        <v>40.851480614432973</v>
      </c>
      <c r="N21" s="33">
        <v>73.447644002237027</v>
      </c>
      <c r="O21" s="33">
        <v>76</v>
      </c>
      <c r="P21" s="89">
        <v>57.400000000000006</v>
      </c>
    </row>
    <row r="22" spans="1:16" x14ac:dyDescent="0.3">
      <c r="A22" s="13" t="s">
        <v>26</v>
      </c>
      <c r="B22" s="7" t="s">
        <v>175</v>
      </c>
      <c r="C22" s="33">
        <v>63.122</v>
      </c>
      <c r="D22" s="33">
        <v>48.81</v>
      </c>
      <c r="E22" s="33">
        <v>65.421999999999997</v>
      </c>
      <c r="F22" s="33">
        <v>50.14</v>
      </c>
      <c r="G22" s="33">
        <v>69.015030771046995</v>
      </c>
      <c r="H22" s="33">
        <v>44.305969228953018</v>
      </c>
      <c r="I22" s="33">
        <v>47.824095928588022</v>
      </c>
      <c r="J22" s="33">
        <v>41.451582846047998</v>
      </c>
      <c r="K22" s="33">
        <v>48.740403725365994</v>
      </c>
      <c r="L22" s="33">
        <v>46.176358814273001</v>
      </c>
      <c r="M22" s="33">
        <v>49.783890476959016</v>
      </c>
      <c r="N22" s="33">
        <v>55.200346983402014</v>
      </c>
      <c r="O22" s="33">
        <v>56.8</v>
      </c>
      <c r="P22" s="89">
        <v>49.2</v>
      </c>
    </row>
    <row r="23" spans="1:16" x14ac:dyDescent="0.3">
      <c r="A23" s="13" t="s">
        <v>27</v>
      </c>
      <c r="B23" s="7" t="s">
        <v>27</v>
      </c>
      <c r="C23" s="33">
        <v>216.624</v>
      </c>
      <c r="D23" s="33">
        <v>212.39500000000001</v>
      </c>
      <c r="E23" s="33">
        <v>203.101</v>
      </c>
      <c r="F23" s="33">
        <v>201.77</v>
      </c>
      <c r="G23" s="33">
        <v>227.21563817061511</v>
      </c>
      <c r="H23" s="33">
        <v>233.14636182938492</v>
      </c>
      <c r="I23" s="33">
        <v>227.43907479135393</v>
      </c>
      <c r="J23" s="33">
        <v>190.35693001295814</v>
      </c>
      <c r="K23" s="33">
        <v>212.13791553813201</v>
      </c>
      <c r="L23" s="33">
        <v>256.02660799586403</v>
      </c>
      <c r="M23" s="33">
        <v>217.90779763421921</v>
      </c>
      <c r="N23" s="33">
        <v>247.09467883178479</v>
      </c>
      <c r="O23" s="33">
        <v>242.4</v>
      </c>
      <c r="P23" s="89">
        <v>262.39999999999998</v>
      </c>
    </row>
    <row r="24" spans="1:16" x14ac:dyDescent="0.3">
      <c r="A24" s="13" t="s">
        <v>28</v>
      </c>
      <c r="B24" s="7" t="s">
        <v>28</v>
      </c>
      <c r="C24" s="33">
        <v>26.015000000000001</v>
      </c>
      <c r="D24" s="33">
        <v>31.370999999999999</v>
      </c>
      <c r="E24" s="33">
        <v>39.302999999999997</v>
      </c>
      <c r="F24" s="33">
        <v>32.378999999999998</v>
      </c>
      <c r="G24" s="33">
        <v>32.790378231200002</v>
      </c>
      <c r="H24" s="33">
        <v>30.962621768800005</v>
      </c>
      <c r="I24" s="33">
        <v>44.430246139300003</v>
      </c>
      <c r="J24" s="33">
        <v>38.55984662015198</v>
      </c>
      <c r="K24" s="33">
        <v>32.793249694015998</v>
      </c>
      <c r="L24" s="33">
        <v>30.832837151489997</v>
      </c>
      <c r="M24" s="33">
        <v>40.461275525322009</v>
      </c>
      <c r="N24" s="33">
        <v>31.798637629171992</v>
      </c>
      <c r="O24" s="33">
        <v>28.2</v>
      </c>
      <c r="P24" s="89">
        <v>32.400000000000006</v>
      </c>
    </row>
    <row r="25" spans="1:16" x14ac:dyDescent="0.3">
      <c r="A25" s="13" t="s">
        <v>29</v>
      </c>
      <c r="B25" s="7" t="s">
        <v>176</v>
      </c>
      <c r="C25" s="33">
        <v>63.859000000000002</v>
      </c>
      <c r="D25" s="33">
        <v>71.542000000000002</v>
      </c>
      <c r="E25" s="33">
        <v>86.582999999999998</v>
      </c>
      <c r="F25" s="33">
        <v>84.117999999999995</v>
      </c>
      <c r="G25" s="33">
        <v>68.540000000000006</v>
      </c>
      <c r="H25" s="33">
        <v>86.994388740797007</v>
      </c>
      <c r="I25" s="33">
        <v>93.668455586366505</v>
      </c>
      <c r="J25" s="33">
        <v>84.935010259026754</v>
      </c>
      <c r="K25" s="33">
        <v>69.135719169783997</v>
      </c>
      <c r="L25" s="33">
        <v>81.359096877358994</v>
      </c>
      <c r="M25" s="33">
        <v>66.731205091647027</v>
      </c>
      <c r="N25" s="33">
        <v>128.72897886121001</v>
      </c>
      <c r="O25" s="33">
        <v>83.9</v>
      </c>
      <c r="P25" s="89">
        <v>94.4</v>
      </c>
    </row>
    <row r="26" spans="1:16" ht="15" thickBot="1" x14ac:dyDescent="0.35">
      <c r="A26" s="10" t="s">
        <v>20</v>
      </c>
      <c r="B26" s="10" t="s">
        <v>177</v>
      </c>
      <c r="C26" s="18">
        <v>879.97900000000004</v>
      </c>
      <c r="D26" s="18">
        <v>768.36300000000006</v>
      </c>
      <c r="E26" s="18">
        <v>794.60799999999995</v>
      </c>
      <c r="F26" s="18">
        <v>822.10500000000002</v>
      </c>
      <c r="G26" s="18">
        <v>962.48221931639955</v>
      </c>
      <c r="H26" s="18">
        <v>808.0007174307143</v>
      </c>
      <c r="I26" s="18">
        <v>777.42932100433143</v>
      </c>
      <c r="J26" s="18">
        <v>796.45250225991788</v>
      </c>
      <c r="K26" s="18">
        <v>853.21619110071504</v>
      </c>
      <c r="L26" s="18">
        <f>SUM(L18:L25)</f>
        <v>810.15382555320798</v>
      </c>
      <c r="M26" s="18">
        <v>708.5390230583946</v>
      </c>
      <c r="N26" s="18">
        <v>885.09096028768226</v>
      </c>
      <c r="O26" s="18">
        <v>848.30700000000002</v>
      </c>
      <c r="P26" s="82">
        <v>797.79299999999989</v>
      </c>
    </row>
    <row r="27" spans="1:16" x14ac:dyDescent="0.3">
      <c r="A27" s="51" t="s">
        <v>31</v>
      </c>
      <c r="B27" s="52" t="s">
        <v>178</v>
      </c>
      <c r="C27" s="53">
        <v>-12.316000000000001</v>
      </c>
      <c r="D27" s="53">
        <v>-19.173999999999999</v>
      </c>
      <c r="E27" s="53">
        <v>-27.2</v>
      </c>
      <c r="F27" s="53">
        <v>-34.591000000000001</v>
      </c>
      <c r="G27" s="53">
        <v>-43.994</v>
      </c>
      <c r="H27" s="53">
        <v>-48.5</v>
      </c>
      <c r="I27" s="53">
        <v>-64.674000000000007</v>
      </c>
      <c r="J27" s="53">
        <v>-43.8</v>
      </c>
      <c r="K27" s="53">
        <v>-48.676304000000002</v>
      </c>
      <c r="L27" s="53">
        <v>-47.623695999999995</v>
      </c>
      <c r="M27" s="53">
        <v>-45.911000000000016</v>
      </c>
      <c r="N27" s="53">
        <v>-35.861756599999964</v>
      </c>
      <c r="O27" s="53">
        <v>-19.399999999999999</v>
      </c>
      <c r="P27" s="92">
        <v>0</v>
      </c>
    </row>
    <row r="28" spans="1:16" ht="15" thickBot="1" x14ac:dyDescent="0.35">
      <c r="A28" s="10" t="s">
        <v>20</v>
      </c>
      <c r="B28" s="10" t="s">
        <v>177</v>
      </c>
      <c r="C28" s="18">
        <v>867.66300000000001</v>
      </c>
      <c r="D28" s="18">
        <v>749.18900000000008</v>
      </c>
      <c r="E28" s="18">
        <v>767.4079999999999</v>
      </c>
      <c r="F28" s="18">
        <v>787.51400000000001</v>
      </c>
      <c r="G28" s="18">
        <v>918.48821931639952</v>
      </c>
      <c r="H28" s="18">
        <v>759.5007174307143</v>
      </c>
      <c r="I28" s="18">
        <v>712.78532100433142</v>
      </c>
      <c r="J28" s="18">
        <v>752.60150225991788</v>
      </c>
      <c r="K28" s="18">
        <v>804.53988710071508</v>
      </c>
      <c r="L28" s="18">
        <f>L26+L27</f>
        <v>762.53012955320798</v>
      </c>
      <c r="M28" s="18">
        <v>662.62802305839489</v>
      </c>
      <c r="N28" s="18">
        <v>849.22920368768189</v>
      </c>
      <c r="O28" s="18">
        <v>828.90700000000004</v>
      </c>
      <c r="P28" s="82">
        <v>797.79299999999989</v>
      </c>
    </row>
    <row r="29" spans="1:16" x14ac:dyDescent="0.3">
      <c r="C29" s="32"/>
      <c r="D29" s="32"/>
      <c r="E29" s="32"/>
      <c r="F29" s="32"/>
      <c r="G29" s="32"/>
      <c r="H29" s="32"/>
      <c r="I29" s="32"/>
      <c r="P29" s="85"/>
    </row>
    <row r="30" spans="1:16" x14ac:dyDescent="0.3">
      <c r="A30" s="4" t="s">
        <v>202</v>
      </c>
      <c r="B30" s="37"/>
      <c r="P30" s="85"/>
    </row>
    <row r="31" spans="1:16" x14ac:dyDescent="0.3">
      <c r="A31" s="13" t="s">
        <v>171</v>
      </c>
      <c r="B31" s="7" t="s">
        <v>203</v>
      </c>
      <c r="C31" s="33">
        <v>152.69</v>
      </c>
      <c r="D31" s="33">
        <v>110.3</v>
      </c>
      <c r="E31" s="33">
        <v>133.30000000000001</v>
      </c>
      <c r="F31" s="33">
        <v>127.87600000000003</v>
      </c>
      <c r="G31" s="33">
        <v>174.2753968931743</v>
      </c>
      <c r="H31" s="33">
        <v>105.27450486221662</v>
      </c>
      <c r="I31" s="33">
        <v>120.15009824460907</v>
      </c>
      <c r="J31" s="33">
        <v>127.80384318460908</v>
      </c>
      <c r="K31" s="33">
        <f>K18</f>
        <v>154.82210834</v>
      </c>
      <c r="L31" s="33">
        <f>L18</f>
        <v>103.81810776999998</v>
      </c>
      <c r="M31" s="33">
        <v>145.9077836300001</v>
      </c>
      <c r="N31" s="33">
        <v>102.1620002599999</v>
      </c>
      <c r="O31" s="33">
        <v>135.20699999999999</v>
      </c>
      <c r="P31" s="89">
        <v>92.093000000000018</v>
      </c>
    </row>
    <row r="32" spans="1:16" x14ac:dyDescent="0.3">
      <c r="A32" s="13" t="s">
        <v>204</v>
      </c>
      <c r="B32" s="7" t="s">
        <v>205</v>
      </c>
      <c r="C32" s="33">
        <v>21.91</v>
      </c>
      <c r="D32" s="33">
        <v>21.16</v>
      </c>
      <c r="E32" s="33">
        <v>19.186</v>
      </c>
      <c r="F32" s="33">
        <v>19.117999999999995</v>
      </c>
      <c r="G32" s="33">
        <v>22.184873860000003</v>
      </c>
      <c r="H32" s="33">
        <v>19.51512614</v>
      </c>
      <c r="I32" s="33">
        <v>15.404137419999998</v>
      </c>
      <c r="J32" s="33">
        <v>18.71710800999999</v>
      </c>
      <c r="K32" s="33">
        <v>21.418070582198173</v>
      </c>
      <c r="L32" s="33">
        <v>18.797173857801834</v>
      </c>
      <c r="M32" s="33">
        <v>10.371799349999989</v>
      </c>
      <c r="N32" s="33">
        <v>20.39184375000001</v>
      </c>
      <c r="O32" s="33">
        <v>17.094690320000002</v>
      </c>
      <c r="P32" s="89">
        <v>17.91387756</v>
      </c>
    </row>
    <row r="33" spans="1:16" x14ac:dyDescent="0.3">
      <c r="A33" s="13" t="s">
        <v>206</v>
      </c>
      <c r="B33" s="7" t="s">
        <v>205</v>
      </c>
      <c r="C33" s="33">
        <v>10.67</v>
      </c>
      <c r="D33" s="33">
        <v>9.275999999999998</v>
      </c>
      <c r="E33" s="33">
        <v>7.4540000000000006</v>
      </c>
      <c r="F33" s="33">
        <v>10.718000000000004</v>
      </c>
      <c r="G33" s="33">
        <v>10.69216003</v>
      </c>
      <c r="H33" s="33">
        <v>8.2078399699999984</v>
      </c>
      <c r="I33" s="33">
        <v>5.5320845700000021</v>
      </c>
      <c r="J33" s="33">
        <v>7.9964073399999975</v>
      </c>
      <c r="K33" s="33">
        <v>8.5869265522596319</v>
      </c>
      <c r="L33" s="33">
        <v>6.6108690177403684</v>
      </c>
      <c r="M33" s="33">
        <v>4.3050004600000022</v>
      </c>
      <c r="N33" s="33">
        <v>7.4932793100000001</v>
      </c>
      <c r="O33" s="33">
        <v>7.8996946100000001</v>
      </c>
      <c r="P33" s="89">
        <v>5.9716127600000002</v>
      </c>
    </row>
    <row r="34" spans="1:16" x14ac:dyDescent="0.3">
      <c r="A34" s="13" t="s">
        <v>26</v>
      </c>
      <c r="B34" s="7" t="s">
        <v>207</v>
      </c>
      <c r="C34" s="33">
        <v>5.37</v>
      </c>
      <c r="D34" s="33">
        <v>4.1040000000000001</v>
      </c>
      <c r="E34" s="33">
        <v>5.1470000000000002</v>
      </c>
      <c r="F34" s="33">
        <v>3.868999999999998</v>
      </c>
      <c r="G34" s="33">
        <v>5.5921819800000003</v>
      </c>
      <c r="H34" s="33">
        <v>3.7078180200000004</v>
      </c>
      <c r="I34" s="33">
        <v>4.4386460099999994</v>
      </c>
      <c r="J34" s="33">
        <v>3.9492753899999968</v>
      </c>
      <c r="K34" s="33">
        <v>4.6336908292247134</v>
      </c>
      <c r="L34" s="33">
        <v>4.2768630307752868</v>
      </c>
      <c r="M34" s="33">
        <v>4.7559287799999996</v>
      </c>
      <c r="N34" s="33">
        <v>5.1409458499999996</v>
      </c>
      <c r="O34" s="33">
        <v>5.2092926300000002</v>
      </c>
      <c r="P34" s="89">
        <v>4.5616956399999999</v>
      </c>
    </row>
    <row r="35" spans="1:16" x14ac:dyDescent="0.3">
      <c r="A35" s="13" t="s">
        <v>27</v>
      </c>
      <c r="B35" s="7" t="s">
        <v>208</v>
      </c>
      <c r="C35" s="33">
        <v>26.74</v>
      </c>
      <c r="D35" s="33">
        <v>26.27</v>
      </c>
      <c r="E35" s="33">
        <v>29.885899999999999</v>
      </c>
      <c r="F35" s="33">
        <v>20.726100000000002</v>
      </c>
      <c r="G35" s="33">
        <v>27.054589960000001</v>
      </c>
      <c r="H35" s="33">
        <v>27.54541004</v>
      </c>
      <c r="I35" s="33">
        <v>27.213976249999995</v>
      </c>
      <c r="J35" s="33">
        <v>22.899560719999997</v>
      </c>
      <c r="K35" s="33">
        <v>25.193629150758525</v>
      </c>
      <c r="L35" s="33">
        <v>29.657398649241472</v>
      </c>
      <c r="M35" s="33">
        <v>27.651583680000002</v>
      </c>
      <c r="N35" s="33">
        <v>30.25687997</v>
      </c>
      <c r="O35" s="33">
        <v>30.903420860000001</v>
      </c>
      <c r="P35" s="89">
        <v>32.632329679999998</v>
      </c>
    </row>
    <row r="36" spans="1:16" x14ac:dyDescent="0.3">
      <c r="A36" s="13" t="s">
        <v>28</v>
      </c>
      <c r="B36" s="7" t="s">
        <v>209</v>
      </c>
      <c r="C36" s="33">
        <v>395.00771600000002</v>
      </c>
      <c r="D36" s="33">
        <v>490.16400000000004</v>
      </c>
      <c r="E36" s="33">
        <v>589.28146599999991</v>
      </c>
      <c r="F36" s="33">
        <v>453.307818</v>
      </c>
      <c r="G36" s="33">
        <v>437.11541099999999</v>
      </c>
      <c r="H36" s="33">
        <v>397.58458900000005</v>
      </c>
      <c r="I36" s="33">
        <v>525.86635299999989</v>
      </c>
      <c r="J36" s="33">
        <v>502.81887900000015</v>
      </c>
      <c r="K36" s="33">
        <v>445.34504633650033</v>
      </c>
      <c r="L36" s="33">
        <v>396.59516466349965</v>
      </c>
      <c r="M36" s="33">
        <v>564.21932600000002</v>
      </c>
      <c r="N36" s="33">
        <v>438.34686299999987</v>
      </c>
      <c r="O36" s="33">
        <v>390.62519200000003</v>
      </c>
      <c r="P36" s="89">
        <v>441.308291</v>
      </c>
    </row>
    <row r="37" spans="1:16" x14ac:dyDescent="0.3">
      <c r="P37" s="85"/>
    </row>
    <row r="38" spans="1:16" s="7" customFormat="1" x14ac:dyDescent="0.3">
      <c r="A38" s="4" t="s">
        <v>191</v>
      </c>
      <c r="B38" s="4" t="s">
        <v>192</v>
      </c>
      <c r="C38" s="36">
        <v>1699</v>
      </c>
      <c r="D38" s="36">
        <v>1688</v>
      </c>
      <c r="E38" s="36">
        <v>1694</v>
      </c>
      <c r="F38" s="36">
        <v>1643</v>
      </c>
      <c r="G38" s="36">
        <v>1653</v>
      </c>
      <c r="H38" s="36">
        <v>1654</v>
      </c>
      <c r="I38" s="36">
        <v>1628</v>
      </c>
      <c r="J38" s="36">
        <v>1593</v>
      </c>
      <c r="K38" s="36">
        <v>1535</v>
      </c>
      <c r="L38" s="36">
        <v>1543</v>
      </c>
      <c r="M38" s="7">
        <v>1568</v>
      </c>
      <c r="N38" s="7">
        <v>1598</v>
      </c>
      <c r="O38" s="60">
        <v>1487</v>
      </c>
      <c r="P38" s="71">
        <v>1429</v>
      </c>
    </row>
    <row r="39" spans="1:16" s="7" customFormat="1" x14ac:dyDescent="0.3">
      <c r="C39" s="8"/>
      <c r="D39" s="8"/>
      <c r="E39" s="8"/>
      <c r="F39" s="8"/>
      <c r="G39" s="11"/>
      <c r="H39" s="11"/>
      <c r="I39" s="11"/>
      <c r="J39" s="11"/>
      <c r="K39" s="11"/>
      <c r="L39" s="11"/>
      <c r="P39" s="71"/>
    </row>
    <row r="40" spans="1:16" s="7" customFormat="1" x14ac:dyDescent="0.3">
      <c r="A40" s="4" t="s">
        <v>186</v>
      </c>
      <c r="B40" s="4" t="s">
        <v>190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P40" s="71"/>
    </row>
    <row r="41" spans="1:16" s="7" customFormat="1" x14ac:dyDescent="0.3">
      <c r="A41" s="7" t="s">
        <v>187</v>
      </c>
      <c r="B41" s="7" t="s">
        <v>228</v>
      </c>
      <c r="C41" s="34">
        <v>952.97199999999998</v>
      </c>
      <c r="D41" s="34">
        <v>683.87</v>
      </c>
      <c r="E41" s="34">
        <v>758.64500000000044</v>
      </c>
      <c r="F41" s="34">
        <v>913.27800000000013</v>
      </c>
      <c r="G41" s="34">
        <v>980.36277907327303</v>
      </c>
      <c r="H41" s="34">
        <v>782.61901464556445</v>
      </c>
      <c r="I41" s="35">
        <f>835.795598351376</f>
        <v>835.79559835137604</v>
      </c>
      <c r="J41" s="35">
        <v>833.33860698978651</v>
      </c>
      <c r="K41" s="35">
        <v>968.15601536596603</v>
      </c>
      <c r="L41" s="35">
        <v>655.7007881514395</v>
      </c>
      <c r="M41" s="35">
        <v>820.07445989436542</v>
      </c>
      <c r="N41" s="35">
        <v>873.99941680706979</v>
      </c>
      <c r="O41" s="35">
        <v>942.6287575983597</v>
      </c>
      <c r="P41" s="90">
        <v>633.09774735564361</v>
      </c>
    </row>
    <row r="42" spans="1:16" s="7" customFormat="1" x14ac:dyDescent="0.3">
      <c r="A42" s="7" t="s">
        <v>188</v>
      </c>
      <c r="B42" s="7" t="s">
        <v>189</v>
      </c>
      <c r="C42" s="34">
        <v>344.12700000000001</v>
      </c>
      <c r="D42" s="34">
        <v>245.2</v>
      </c>
      <c r="E42" s="34">
        <v>198</v>
      </c>
      <c r="F42" s="34">
        <v>276.71699999999998</v>
      </c>
      <c r="G42" s="34">
        <v>280</v>
      </c>
      <c r="H42" s="34">
        <v>243.03700000000001</v>
      </c>
      <c r="I42" s="35">
        <v>254.20060000000001</v>
      </c>
      <c r="J42" s="35">
        <v>290.02976405999999</v>
      </c>
      <c r="K42" s="35">
        <v>354.63135238999996</v>
      </c>
      <c r="L42" s="35">
        <v>277.22540137999999</v>
      </c>
      <c r="M42" s="35">
        <v>316.61448217053703</v>
      </c>
      <c r="N42" s="35">
        <v>322.40479168000002</v>
      </c>
      <c r="O42" s="35">
        <v>405.43489574000006</v>
      </c>
      <c r="P42" s="90">
        <v>312.54547252999998</v>
      </c>
    </row>
    <row r="43" spans="1:16" x14ac:dyDescent="0.3">
      <c r="P43" s="85"/>
    </row>
    <row r="44" spans="1:16" x14ac:dyDescent="0.3">
      <c r="A44" s="14" t="s">
        <v>229</v>
      </c>
      <c r="B44" s="14" t="s">
        <v>231</v>
      </c>
      <c r="C44" s="54">
        <v>1318</v>
      </c>
      <c r="D44" s="54">
        <v>1273</v>
      </c>
      <c r="E44" s="54">
        <v>1308</v>
      </c>
      <c r="F44" s="54">
        <v>1306</v>
      </c>
      <c r="G44" s="54">
        <v>1334</v>
      </c>
      <c r="H44" s="54">
        <v>1285</v>
      </c>
      <c r="I44" s="54">
        <v>1264</v>
      </c>
      <c r="J44" s="54">
        <v>1252</v>
      </c>
      <c r="K44" s="54">
        <v>1213</v>
      </c>
      <c r="L44" s="59">
        <v>1183</v>
      </c>
      <c r="M44" s="59">
        <v>1184</v>
      </c>
      <c r="N44" s="61">
        <v>1177</v>
      </c>
      <c r="O44" s="61">
        <v>1164</v>
      </c>
      <c r="P44" s="91">
        <v>1149</v>
      </c>
    </row>
    <row r="45" spans="1:16" x14ac:dyDescent="0.3">
      <c r="A45" s="14" t="s">
        <v>230</v>
      </c>
      <c r="B45" s="14" t="s">
        <v>232</v>
      </c>
      <c r="C45" s="54">
        <v>1062</v>
      </c>
      <c r="D45" s="54">
        <v>1042</v>
      </c>
      <c r="E45" s="54">
        <v>1023</v>
      </c>
      <c r="F45" s="54">
        <v>1018</v>
      </c>
      <c r="G45" s="54">
        <v>974</v>
      </c>
      <c r="H45" s="54">
        <v>945</v>
      </c>
      <c r="I45" s="54">
        <v>925</v>
      </c>
      <c r="J45" s="54">
        <v>894</v>
      </c>
      <c r="K45" s="54">
        <v>922</v>
      </c>
      <c r="L45" s="59">
        <v>909</v>
      </c>
      <c r="M45" s="59">
        <v>975</v>
      </c>
      <c r="N45" s="61">
        <v>963</v>
      </c>
      <c r="O45" s="61">
        <v>983</v>
      </c>
      <c r="P45" s="91">
        <v>998</v>
      </c>
    </row>
    <row r="46" spans="1:16" ht="15" thickBot="1" x14ac:dyDescent="0.35">
      <c r="A46" s="10" t="s">
        <v>20</v>
      </c>
      <c r="B46" s="10" t="s">
        <v>177</v>
      </c>
      <c r="C46" s="55">
        <f>SUM(C44:C45)</f>
        <v>2380</v>
      </c>
      <c r="D46" s="55">
        <f>SUM(D44:D45)</f>
        <v>2315</v>
      </c>
      <c r="E46" s="55">
        <f>SUM(E44:E45)</f>
        <v>2331</v>
      </c>
      <c r="F46" s="55">
        <v>2324</v>
      </c>
      <c r="G46" s="55">
        <f>SUM(G44:G45)</f>
        <v>2308</v>
      </c>
      <c r="H46" s="55">
        <f>SUM(H44:H45)</f>
        <v>2230</v>
      </c>
      <c r="I46" s="55">
        <f>SUM(I44:I45)</f>
        <v>2189</v>
      </c>
      <c r="J46" s="55">
        <v>2146</v>
      </c>
      <c r="K46" s="55">
        <f>SUM(K44:K45)</f>
        <v>2135</v>
      </c>
      <c r="L46" s="55">
        <f>SUM(L44:L45)</f>
        <v>2092</v>
      </c>
      <c r="M46" s="55">
        <v>2159</v>
      </c>
      <c r="N46" s="55">
        <f>SUM(N44:N45)</f>
        <v>2140</v>
      </c>
      <c r="O46" s="55">
        <f>SUM(O44:O45)</f>
        <v>2147</v>
      </c>
      <c r="P46" s="94">
        <v>2147</v>
      </c>
    </row>
  </sheetData>
  <mergeCells count="1">
    <mergeCell ref="A1:H1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5</vt:i4>
      </vt:variant>
    </vt:vector>
  </HeadingPairs>
  <TitlesOfParts>
    <vt:vector size="10" baseType="lpstr">
      <vt:lpstr>Key Figures</vt:lpstr>
      <vt:lpstr>PL &amp; OCI</vt:lpstr>
      <vt:lpstr>Balance sheet</vt:lpstr>
      <vt:lpstr>Cash Flow</vt:lpstr>
      <vt:lpstr>Segment</vt:lpstr>
      <vt:lpstr>'Balance sheet'!Utskriftsområde</vt:lpstr>
      <vt:lpstr>'Cash Flow'!Utskriftsområde</vt:lpstr>
      <vt:lpstr>'Key Figures'!Utskriftsområde</vt:lpstr>
      <vt:lpstr>'PL &amp; OCI'!Utskriftsområde</vt:lpstr>
      <vt:lpstr>Segment!Utskriftsområde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2018-07-12T10:11:46Z</dcterms:modified>
</cp:coreProperties>
</file>